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50"/>
  </bookViews>
  <sheets>
    <sheet name="Zakladní úroveň" sheetId="4" r:id="rId1"/>
    <sheet name="Seznam literatury" sheetId="1" r:id="rId2"/>
  </sheets>
  <definedNames>
    <definedName name="_xlnm.Print_Area" localSheetId="0">'Zakladní úroveň'!$B$2:$N$50</definedName>
  </definedNames>
  <calcPr calcId="162913"/>
</workbook>
</file>

<file path=xl/calcChain.xml><?xml version="1.0" encoding="utf-8"?>
<calcChain xmlns="http://schemas.openxmlformats.org/spreadsheetml/2006/main">
  <c r="M16" i="4" l="1"/>
  <c r="N16" i="4" l="1"/>
  <c r="O18" i="4" l="1"/>
  <c r="R18" i="4" s="1"/>
  <c r="O19" i="4"/>
  <c r="R19" i="4" s="1"/>
  <c r="O20" i="4"/>
  <c r="R20" i="4" s="1"/>
  <c r="O21" i="4"/>
  <c r="R21" i="4" s="1"/>
  <c r="O22" i="4"/>
  <c r="R22" i="4" s="1"/>
  <c r="O23" i="4"/>
  <c r="R23" i="4" s="1"/>
  <c r="O24" i="4"/>
  <c r="O25" i="4"/>
  <c r="R25" i="4" s="1"/>
  <c r="O26" i="4"/>
  <c r="O27" i="4"/>
  <c r="R27" i="4" s="1"/>
  <c r="O28" i="4"/>
  <c r="O29" i="4"/>
  <c r="R29" i="4" s="1"/>
  <c r="O30" i="4"/>
  <c r="O31" i="4"/>
  <c r="R31" i="4" s="1"/>
  <c r="O32" i="4"/>
  <c r="O33" i="4"/>
  <c r="R33" i="4" s="1"/>
  <c r="O34" i="4"/>
  <c r="O35" i="4"/>
  <c r="R35" i="4" s="1"/>
  <c r="O17" i="4"/>
  <c r="R17" i="4" s="1"/>
  <c r="O16" i="4"/>
  <c r="P16" i="4" l="1"/>
  <c r="Z16" i="4" s="1"/>
  <c r="R16" i="4"/>
  <c r="Q34" i="4"/>
  <c r="AA34" i="4" s="1"/>
  <c r="R34" i="4"/>
  <c r="Q32" i="4"/>
  <c r="AA32" i="4" s="1"/>
  <c r="R32" i="4"/>
  <c r="Q30" i="4"/>
  <c r="AA30" i="4" s="1"/>
  <c r="R30" i="4"/>
  <c r="Q28" i="4"/>
  <c r="AA28" i="4" s="1"/>
  <c r="R28" i="4"/>
  <c r="Q26" i="4"/>
  <c r="AA26" i="4" s="1"/>
  <c r="R26" i="4"/>
  <c r="Q24" i="4"/>
  <c r="AA24" i="4" s="1"/>
  <c r="R24" i="4"/>
  <c r="P34" i="4"/>
  <c r="Z34" i="4" s="1"/>
  <c r="P32" i="4"/>
  <c r="Z32" i="4" s="1"/>
  <c r="P30" i="4"/>
  <c r="Z30" i="4" s="1"/>
  <c r="P28" i="4"/>
  <c r="Z28" i="4" s="1"/>
  <c r="P26" i="4"/>
  <c r="Z26" i="4" s="1"/>
  <c r="P24" i="4"/>
  <c r="Z24" i="4" s="1"/>
  <c r="P22" i="4"/>
  <c r="Z22" i="4" s="1"/>
  <c r="P20" i="4"/>
  <c r="Z20" i="4" s="1"/>
  <c r="P18" i="4"/>
  <c r="Z18" i="4" s="1"/>
  <c r="Q22" i="4"/>
  <c r="AA22" i="4" s="1"/>
  <c r="Q20" i="4"/>
  <c r="AA20" i="4" s="1"/>
  <c r="Q18" i="4"/>
  <c r="AA18" i="4" s="1"/>
  <c r="Q35" i="4"/>
  <c r="AA35" i="4" s="1"/>
  <c r="Q33" i="4"/>
  <c r="AA33" i="4" s="1"/>
  <c r="Q31" i="4"/>
  <c r="AA31" i="4" s="1"/>
  <c r="Q29" i="4"/>
  <c r="AA29" i="4" s="1"/>
  <c r="Q27" i="4"/>
  <c r="AA27" i="4" s="1"/>
  <c r="Q25" i="4"/>
  <c r="AA25" i="4" s="1"/>
  <c r="Q23" i="4"/>
  <c r="AA23" i="4" s="1"/>
  <c r="P35" i="4"/>
  <c r="Z35" i="4" s="1"/>
  <c r="P33" i="4"/>
  <c r="Z33" i="4" s="1"/>
  <c r="P31" i="4"/>
  <c r="Z31" i="4" s="1"/>
  <c r="P29" i="4"/>
  <c r="Z29" i="4" s="1"/>
  <c r="P27" i="4"/>
  <c r="Z27" i="4" s="1"/>
  <c r="P25" i="4"/>
  <c r="Z25" i="4" s="1"/>
  <c r="P23" i="4"/>
  <c r="Z23" i="4" s="1"/>
  <c r="P21" i="4"/>
  <c r="Z21" i="4" s="1"/>
  <c r="P19" i="4"/>
  <c r="Z19" i="4" s="1"/>
  <c r="P17" i="4"/>
  <c r="Z17" i="4" s="1"/>
  <c r="Q21" i="4"/>
  <c r="AA21" i="4" s="1"/>
  <c r="Q19" i="4"/>
  <c r="AA19" i="4" s="1"/>
  <c r="Q17" i="4"/>
  <c r="AA17" i="4" s="1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O45" i="4" l="1"/>
  <c r="O44" i="4"/>
  <c r="O43" i="4"/>
  <c r="O42" i="4"/>
  <c r="O41" i="4"/>
  <c r="O40" i="4"/>
  <c r="O39" i="4"/>
  <c r="O38" i="4"/>
  <c r="O37" i="4"/>
  <c r="O36" i="4"/>
  <c r="W35" i="4"/>
  <c r="X35" i="4" s="1"/>
  <c r="S35" i="4"/>
  <c r="U35" i="4" s="1"/>
  <c r="AE35" i="4" s="1"/>
  <c r="N35" i="4"/>
  <c r="A35" i="4"/>
  <c r="W34" i="4"/>
  <c r="X34" i="4" s="1"/>
  <c r="S34" i="4"/>
  <c r="U34" i="4" s="1"/>
  <c r="AE34" i="4" s="1"/>
  <c r="N34" i="4"/>
  <c r="A34" i="4"/>
  <c r="W33" i="4"/>
  <c r="X33" i="4" s="1"/>
  <c r="S33" i="4"/>
  <c r="U33" i="4" s="1"/>
  <c r="AE33" i="4" s="1"/>
  <c r="N33" i="4"/>
  <c r="A33" i="4"/>
  <c r="W32" i="4"/>
  <c r="X32" i="4" s="1"/>
  <c r="S32" i="4"/>
  <c r="U32" i="4" s="1"/>
  <c r="AE32" i="4" s="1"/>
  <c r="N32" i="4"/>
  <c r="A32" i="4"/>
  <c r="W31" i="4"/>
  <c r="X31" i="4" s="1"/>
  <c r="S31" i="4"/>
  <c r="V31" i="4" s="1"/>
  <c r="AF31" i="4" s="1"/>
  <c r="N31" i="4"/>
  <c r="A31" i="4"/>
  <c r="W30" i="4"/>
  <c r="X30" i="4" s="1"/>
  <c r="S30" i="4"/>
  <c r="V30" i="4" s="1"/>
  <c r="AF30" i="4" s="1"/>
  <c r="N30" i="4"/>
  <c r="A30" i="4"/>
  <c r="W29" i="4"/>
  <c r="X29" i="4" s="1"/>
  <c r="S29" i="4"/>
  <c r="V29" i="4" s="1"/>
  <c r="AF29" i="4" s="1"/>
  <c r="N29" i="4"/>
  <c r="A29" i="4"/>
  <c r="W28" i="4"/>
  <c r="X28" i="4" s="1"/>
  <c r="S28" i="4"/>
  <c r="V28" i="4" s="1"/>
  <c r="AF28" i="4" s="1"/>
  <c r="N28" i="4"/>
  <c r="A28" i="4"/>
  <c r="W27" i="4"/>
  <c r="X27" i="4" s="1"/>
  <c r="S27" i="4"/>
  <c r="V27" i="4" s="1"/>
  <c r="AF27" i="4" s="1"/>
  <c r="N27" i="4"/>
  <c r="A27" i="4"/>
  <c r="W26" i="4"/>
  <c r="X26" i="4" s="1"/>
  <c r="S26" i="4"/>
  <c r="V26" i="4" s="1"/>
  <c r="AF26" i="4" s="1"/>
  <c r="N26" i="4"/>
  <c r="A26" i="4"/>
  <c r="W25" i="4"/>
  <c r="X25" i="4" s="1"/>
  <c r="S25" i="4"/>
  <c r="V25" i="4" s="1"/>
  <c r="AF25" i="4" s="1"/>
  <c r="N25" i="4"/>
  <c r="A25" i="4"/>
  <c r="W24" i="4"/>
  <c r="X24" i="4" s="1"/>
  <c r="S24" i="4"/>
  <c r="N24" i="4"/>
  <c r="A24" i="4"/>
  <c r="W23" i="4"/>
  <c r="X23" i="4" s="1"/>
  <c r="S23" i="4"/>
  <c r="U23" i="4" s="1"/>
  <c r="AE23" i="4" s="1"/>
  <c r="N23" i="4"/>
  <c r="A23" i="4"/>
  <c r="W22" i="4"/>
  <c r="X22" i="4" s="1"/>
  <c r="S22" i="4"/>
  <c r="N22" i="4"/>
  <c r="A22" i="4"/>
  <c r="W21" i="4"/>
  <c r="X21" i="4" s="1"/>
  <c r="AC21" i="4" s="1"/>
  <c r="S21" i="4"/>
  <c r="U21" i="4" s="1"/>
  <c r="AE21" i="4" s="1"/>
  <c r="N21" i="4"/>
  <c r="A21" i="4"/>
  <c r="W20" i="4"/>
  <c r="X20" i="4" s="1"/>
  <c r="S20" i="4"/>
  <c r="N20" i="4"/>
  <c r="A20" i="4"/>
  <c r="W19" i="4"/>
  <c r="Y19" i="4" s="1"/>
  <c r="S19" i="4"/>
  <c r="U19" i="4" s="1"/>
  <c r="AE19" i="4" s="1"/>
  <c r="N19" i="4"/>
  <c r="A19" i="4"/>
  <c r="W18" i="4"/>
  <c r="Y18" i="4" s="1"/>
  <c r="S18" i="4"/>
  <c r="U18" i="4" s="1"/>
  <c r="AE18" i="4" s="1"/>
  <c r="N18" i="4"/>
  <c r="A18" i="4"/>
  <c r="W17" i="4"/>
  <c r="Y17" i="4" s="1"/>
  <c r="S17" i="4"/>
  <c r="U17" i="4" s="1"/>
  <c r="AE17" i="4" s="1"/>
  <c r="N17" i="4"/>
  <c r="A17" i="4"/>
  <c r="W16" i="4"/>
  <c r="X16" i="4" s="1"/>
  <c r="AC16" i="4" s="1"/>
  <c r="S16" i="4"/>
  <c r="V16" i="4" s="1"/>
  <c r="AF16" i="4" s="1"/>
  <c r="A16" i="4"/>
  <c r="A15" i="4" l="1"/>
  <c r="N15" i="4"/>
  <c r="Q16" i="4"/>
  <c r="AA16" i="4" s="1"/>
  <c r="AA36" i="4" s="1"/>
  <c r="Y32" i="4"/>
  <c r="Y23" i="4"/>
  <c r="AB23" i="4" s="1"/>
  <c r="AC35" i="4"/>
  <c r="Y34" i="4"/>
  <c r="AC29" i="4"/>
  <c r="AC28" i="4"/>
  <c r="AC34" i="4"/>
  <c r="AC33" i="4"/>
  <c r="AC32" i="4"/>
  <c r="AC31" i="4"/>
  <c r="AC30" i="4"/>
  <c r="AC20" i="4"/>
  <c r="AB18" i="4"/>
  <c r="AB17" i="4"/>
  <c r="T18" i="4"/>
  <c r="AD18" i="4" s="1"/>
  <c r="Z36" i="4"/>
  <c r="AB19" i="4"/>
  <c r="T19" i="4"/>
  <c r="AD19" i="4" s="1"/>
  <c r="AC26" i="4"/>
  <c r="AC25" i="4"/>
  <c r="AC24" i="4"/>
  <c r="AC22" i="4"/>
  <c r="AC27" i="4"/>
  <c r="V18" i="4"/>
  <c r="AF18" i="4" s="1"/>
  <c r="X18" i="4"/>
  <c r="AC18" i="4" s="1"/>
  <c r="V19" i="4"/>
  <c r="AF19" i="4" s="1"/>
  <c r="X19" i="4"/>
  <c r="AC19" i="4" s="1"/>
  <c r="Y21" i="4"/>
  <c r="Y33" i="4"/>
  <c r="AB33" i="4" s="1"/>
  <c r="Y35" i="4"/>
  <c r="AB35" i="4" s="1"/>
  <c r="U16" i="4"/>
  <c r="AE16" i="4" s="1"/>
  <c r="Y16" i="4"/>
  <c r="AB16" i="4" s="1"/>
  <c r="T16" i="4"/>
  <c r="AD16" i="4" s="1"/>
  <c r="T17" i="4"/>
  <c r="AD17" i="4" s="1"/>
  <c r="V17" i="4"/>
  <c r="AF17" i="4" s="1"/>
  <c r="X17" i="4"/>
  <c r="V20" i="4"/>
  <c r="AF20" i="4" s="1"/>
  <c r="T20" i="4"/>
  <c r="AD20" i="4" s="1"/>
  <c r="V22" i="4"/>
  <c r="AF22" i="4" s="1"/>
  <c r="T22" i="4"/>
  <c r="AD22" i="4" s="1"/>
  <c r="V24" i="4"/>
  <c r="AF24" i="4" s="1"/>
  <c r="T24" i="4"/>
  <c r="AD24" i="4" s="1"/>
  <c r="U20" i="4"/>
  <c r="AE20" i="4" s="1"/>
  <c r="Y20" i="4"/>
  <c r="V21" i="4"/>
  <c r="AF21" i="4" s="1"/>
  <c r="T21" i="4"/>
  <c r="AD21" i="4" s="1"/>
  <c r="U22" i="4"/>
  <c r="AE22" i="4" s="1"/>
  <c r="Y22" i="4"/>
  <c r="V23" i="4"/>
  <c r="AF23" i="4" s="1"/>
  <c r="T23" i="4"/>
  <c r="AD23" i="4" s="1"/>
  <c r="U24" i="4"/>
  <c r="AE24" i="4" s="1"/>
  <c r="Y24" i="4"/>
  <c r="U25" i="4"/>
  <c r="AE25" i="4" s="1"/>
  <c r="Y25" i="4"/>
  <c r="AB25" i="4" s="1"/>
  <c r="U26" i="4"/>
  <c r="AE26" i="4" s="1"/>
  <c r="Y26" i="4"/>
  <c r="AB26" i="4" s="1"/>
  <c r="U27" i="4"/>
  <c r="AE27" i="4" s="1"/>
  <c r="Y27" i="4"/>
  <c r="AB27" i="4" s="1"/>
  <c r="U28" i="4"/>
  <c r="AE28" i="4" s="1"/>
  <c r="Y28" i="4"/>
  <c r="AB28" i="4" s="1"/>
  <c r="U29" i="4"/>
  <c r="AE29" i="4" s="1"/>
  <c r="Y29" i="4"/>
  <c r="AB29" i="4" s="1"/>
  <c r="U30" i="4"/>
  <c r="AE30" i="4" s="1"/>
  <c r="Y30" i="4"/>
  <c r="AB30" i="4" s="1"/>
  <c r="U31" i="4"/>
  <c r="AE31" i="4" s="1"/>
  <c r="Y31" i="4"/>
  <c r="AB31" i="4" s="1"/>
  <c r="V33" i="4"/>
  <c r="AF33" i="4" s="1"/>
  <c r="T33" i="4"/>
  <c r="AD33" i="4" s="1"/>
  <c r="V35" i="4"/>
  <c r="AF35" i="4" s="1"/>
  <c r="T35" i="4"/>
  <c r="AD35" i="4" s="1"/>
  <c r="T25" i="4"/>
  <c r="AD25" i="4" s="1"/>
  <c r="T26" i="4"/>
  <c r="AD26" i="4" s="1"/>
  <c r="T27" i="4"/>
  <c r="AD27" i="4" s="1"/>
  <c r="T28" i="4"/>
  <c r="AD28" i="4" s="1"/>
  <c r="T29" i="4"/>
  <c r="AD29" i="4" s="1"/>
  <c r="T30" i="4"/>
  <c r="AD30" i="4" s="1"/>
  <c r="T31" i="4"/>
  <c r="AD31" i="4" s="1"/>
  <c r="V32" i="4"/>
  <c r="AF32" i="4" s="1"/>
  <c r="T32" i="4"/>
  <c r="AD32" i="4" s="1"/>
  <c r="V34" i="4"/>
  <c r="AF34" i="4" s="1"/>
  <c r="T34" i="4"/>
  <c r="AD34" i="4" s="1"/>
  <c r="M54" i="4" l="1"/>
  <c r="O54" i="4"/>
  <c r="O53" i="4"/>
  <c r="M53" i="4"/>
  <c r="AB20" i="4"/>
  <c r="AC17" i="4"/>
  <c r="AB21" i="4"/>
  <c r="AB34" i="4"/>
  <c r="AB32" i="4"/>
  <c r="AB24" i="4"/>
  <c r="AC23" i="4"/>
  <c r="AE36" i="4"/>
  <c r="AD36" i="4"/>
  <c r="AF36" i="4"/>
  <c r="AB22" i="4"/>
  <c r="M57" i="4" l="1"/>
  <c r="AC36" i="4"/>
  <c r="O56" i="4" s="1"/>
  <c r="AB36" i="4"/>
  <c r="O57" i="4"/>
  <c r="O55" i="4" l="1"/>
  <c r="O59" i="4" s="1"/>
  <c r="C9" i="4" s="1"/>
  <c r="M55" i="4"/>
  <c r="M56" i="4"/>
</calcChain>
</file>

<file path=xl/sharedStrings.xml><?xml version="1.0" encoding="utf-8"?>
<sst xmlns="http://schemas.openxmlformats.org/spreadsheetml/2006/main" count="413" uniqueCount="143">
  <si>
    <t>Francois Villon – Závěť (Velký testament)</t>
  </si>
  <si>
    <t>William Shakespeare – Hamlet</t>
  </si>
  <si>
    <t>William Shakespeare – Zkrocení zlé ženy</t>
  </si>
  <si>
    <t>Moliere – Lakomec</t>
  </si>
  <si>
    <t>Název díla</t>
  </si>
  <si>
    <t>Poezie/próza/drama</t>
  </si>
  <si>
    <t>Česká/světová</t>
  </si>
  <si>
    <t>Proglas</t>
  </si>
  <si>
    <t>Legenda o svaté Kateřině</t>
  </si>
  <si>
    <t>Podkoní a žák</t>
  </si>
  <si>
    <t>Michail Jurievič Lermontov – Démon</t>
  </si>
  <si>
    <t>Alexandr Sergejevič Puškin – Evžen Oněgin</t>
  </si>
  <si>
    <t>Edgar Allan Poe – Vraždy v ulici Morgue</t>
  </si>
  <si>
    <t>Gustave Flaubert – Paní Bovaryová</t>
  </si>
  <si>
    <t>Emile Zola – Tereza Raquinová</t>
  </si>
  <si>
    <t>Emile Zola – Zabiják</t>
  </si>
  <si>
    <t>Guy de Maupassant – Kulička</t>
  </si>
  <si>
    <t>Arthur Rimbaud – Opilý koráb</t>
  </si>
  <si>
    <t>Oscar Wilde – Obraz Doriana Graye</t>
  </si>
  <si>
    <t>Oscar Wilde – Šťastný princ a jiné pohádky</t>
  </si>
  <si>
    <t>Karel Hynek Mácha – Máj</t>
  </si>
  <si>
    <t>Karel Jaromír Erben – Kytice</t>
  </si>
  <si>
    <t>Karel Havlíček Borovský – Křest svatého Vladimíra</t>
  </si>
  <si>
    <t>Jan Neruda – Balady a romance</t>
  </si>
  <si>
    <t>Jakub Arbes – Svatý Xaverius</t>
  </si>
  <si>
    <t>Svatopluk Čech – Hanuman</t>
  </si>
  <si>
    <t>Karel Václav Rais – Kalibův zločin</t>
  </si>
  <si>
    <t>Jaroslav Vrchlický – Okna v bouři</t>
  </si>
  <si>
    <t>Julius Zeyer – Tři legendy o krucifixu</t>
  </si>
  <si>
    <t>Josef Karel Šlejhar – Kuře melancholik</t>
  </si>
  <si>
    <t>Ladislav Stroupežnický – Naši furianti</t>
  </si>
  <si>
    <t>bratři Mrštíkové – Maryša</t>
  </si>
  <si>
    <t>Karel Čapek – Bílá nemoc</t>
  </si>
  <si>
    <t>Václav Havel – Audience</t>
  </si>
  <si>
    <t>Nikolaj Vasiljevič Gogol – Revizor</t>
  </si>
  <si>
    <t>Henrik Ibsen – Domeček pro panenky (Nora, Domov loutek)</t>
  </si>
  <si>
    <t>George Bernard Shaw – Pygmalion</t>
  </si>
  <si>
    <t>Samuel Beckett – Čekání na Godota</t>
  </si>
  <si>
    <t>Eugene Ionesco – Plešatá zpěvačka</t>
  </si>
  <si>
    <t>Christian Morgenstern – Šibeniční písně</t>
  </si>
  <si>
    <t>Allen Ginsberg – Kvílení</t>
  </si>
  <si>
    <t>František Gellner – Po nás ať přijde potopa</t>
  </si>
  <si>
    <t>Viktor Dyk – Milá sedmi loupežníků</t>
  </si>
  <si>
    <t>Petr Bezruč – Slezské písně</t>
  </si>
  <si>
    <t>Jiří Wolker – Těžká hodina</t>
  </si>
  <si>
    <t>Jaroslav Seifert – Na vlnách TSF</t>
  </si>
  <si>
    <t>Václav Hrabě – Blues pro bláznivou holku</t>
  </si>
  <si>
    <t>Franz Kafka – Proměna</t>
  </si>
  <si>
    <t>Francis Scott Fitzgerald – Velký Gatsby</t>
  </si>
  <si>
    <t>Albert Camus – Cizinec</t>
  </si>
  <si>
    <t>Ernest Hemingway – Stařec a moře</t>
  </si>
  <si>
    <t>Antoine de Saint-Exupéry – Malý princ</t>
  </si>
  <si>
    <t>Erich Maria Remarque – Na západní frontě klid</t>
  </si>
  <si>
    <t>William Styron – Sophiina volba</t>
  </si>
  <si>
    <t>John Steinbeck – O myších a lidech</t>
  </si>
  <si>
    <t>George Orwell – 1984</t>
  </si>
  <si>
    <t>William Saroyan – Tracyho tygr</t>
  </si>
  <si>
    <t>Jerome David Salinger – Kdo chytá v žitě</t>
  </si>
  <si>
    <t>William Golding – Pán much</t>
  </si>
  <si>
    <t>Viktor Dyk – Krysař</t>
  </si>
  <si>
    <t>Ivan Olbracht – Nikola Šuhaj loupežník</t>
  </si>
  <si>
    <t>Karel Čapek – Hordubal</t>
  </si>
  <si>
    <t>Vladislav Vančura – Rozmarné léto</t>
  </si>
  <si>
    <t>Egon Hostovský – Žhář</t>
  </si>
  <si>
    <t>Karel Poláček – Bylo nás pět</t>
  </si>
  <si>
    <t>Ladislav Fuks – Pan Theodor Mundstock</t>
  </si>
  <si>
    <t>Bohumil Hrabal – Ostře sledované vlaky</t>
  </si>
  <si>
    <t>Arnošt Lustig – Modlitba pro Kateřinu Horovitzovou</t>
  </si>
  <si>
    <t>Ota Pavel – Smrt krásných srnců</t>
  </si>
  <si>
    <t>Milan Kundera – Žert</t>
  </si>
  <si>
    <t>Období - vyšší</t>
  </si>
  <si>
    <t>Jméno a příjmení:</t>
  </si>
  <si>
    <t>Třída:</t>
  </si>
  <si>
    <t>Školní rok:</t>
  </si>
  <si>
    <t>SEZNAM LITERÁRNÍCH DĚL Z ČESKÉHO JAZYKA A LITERATURY</t>
  </si>
  <si>
    <t>Gymnázium T. G. Masaryka, Litvínov, Studentská 640, příspěvková organizace</t>
  </si>
  <si>
    <t>Číslo:</t>
  </si>
  <si>
    <t>V Litvínově dne</t>
  </si>
  <si>
    <t>Podpis žáka</t>
  </si>
  <si>
    <t>POEZIE</t>
  </si>
  <si>
    <t>SVĚTOVÁ</t>
  </si>
  <si>
    <t>PRÓZA</t>
  </si>
  <si>
    <t>DRAMA</t>
  </si>
  <si>
    <t>ČESKÁ</t>
  </si>
  <si>
    <t>Období</t>
  </si>
  <si>
    <t>20. stol.</t>
  </si>
  <si>
    <t>Druh</t>
  </si>
  <si>
    <t>Poezie</t>
  </si>
  <si>
    <t>Próza</t>
  </si>
  <si>
    <t>Drama</t>
  </si>
  <si>
    <t>Místo</t>
  </si>
  <si>
    <t>K1</t>
  </si>
  <si>
    <t>K2</t>
  </si>
  <si>
    <t>K3</t>
  </si>
  <si>
    <t>PŘEHLED PLNĚNÍ KRITÉRIÍ</t>
  </si>
  <si>
    <t>min. 4 literární díla</t>
  </si>
  <si>
    <t>min. 5 literárních děl</t>
  </si>
  <si>
    <t>K4-1</t>
  </si>
  <si>
    <t>K4-2</t>
  </si>
  <si>
    <t>K4-3</t>
  </si>
  <si>
    <t>Značka</t>
  </si>
  <si>
    <t>Božena Němcová – V zámku a v podzámčí</t>
  </si>
  <si>
    <t>Alexandr Isajevič Solženicyn – Jeden den Ivana Děnisoviče</t>
  </si>
  <si>
    <t>Euripidés – Médeia</t>
  </si>
  <si>
    <t>Dante Alighieri – Peklo</t>
  </si>
  <si>
    <t>Jonathan Swift – Gulliverovy cesty</t>
  </si>
  <si>
    <t>Johann Wolfgang Goethe – Utrpení mladého Werthera</t>
  </si>
  <si>
    <t>Fjodor Michailovič Dostojevskij – Něžná</t>
  </si>
  <si>
    <t>Charles Dickens – Oliver Twist</t>
  </si>
  <si>
    <t>Ray Bradbury – 451 stupňů Fahrenheita</t>
  </si>
  <si>
    <t>Robert Merle – Smrt je mým řemeslem</t>
  </si>
  <si>
    <t>Ladislav Fuks – Spalovač mrtvol</t>
  </si>
  <si>
    <t>Karel Čapek – R.U.R.</t>
  </si>
  <si>
    <t>Ladislav Smoljak, Zdeněk Svěrák (Divadlo Járy Cimrmana) – Vyšetřování ztráty třídní knihy</t>
  </si>
  <si>
    <t>Alespoň dvakrát zastoupena próza, poezie i drama.</t>
  </si>
  <si>
    <t>Nejvýše dvě díla od jednoho autora.</t>
  </si>
  <si>
    <t xml:space="preserve">1. Světová a česká literatura do konce 18. století </t>
  </si>
  <si>
    <t>19. stol.</t>
  </si>
  <si>
    <t>do 18. stol.</t>
  </si>
  <si>
    <t xml:space="preserve">2. Světová a česká literatura 19. století </t>
  </si>
  <si>
    <t>min. 2 literární díla</t>
  </si>
  <si>
    <t>min. 3 literární díla</t>
  </si>
  <si>
    <t>3. Světová literatura 20. a 21. století</t>
  </si>
  <si>
    <t>4. Česká literatura 20. a 21. století</t>
  </si>
  <si>
    <t>K4</t>
  </si>
  <si>
    <t>Autor</t>
  </si>
  <si>
    <t>kontrolu provede vyučující po odevzdání seznamu</t>
  </si>
  <si>
    <t>DO 18. STOLETÍ</t>
  </si>
  <si>
    <t>19. STOLETÍ</t>
  </si>
  <si>
    <t>20.–21. STOLETÍ</t>
  </si>
  <si>
    <t>Jan Amos Komenský – Labyrint světa a ráj srdce</t>
  </si>
  <si>
    <t>Lope De Vega – Fuente Ovejuna</t>
  </si>
  <si>
    <t>Jaroslav Vrchlický – Selské balady</t>
  </si>
  <si>
    <t>Eugene Ionesco – Židle</t>
  </si>
  <si>
    <t>František Hrubín – Jobova noc</t>
  </si>
  <si>
    <t>Romain Rolland – Petr a Lucie</t>
  </si>
  <si>
    <t>George Orwell – Farma zvířat</t>
  </si>
  <si>
    <t>Ivan Olbracht – Žalář nejtemnější</t>
  </si>
  <si>
    <t>Jan Werich – Fimfárum</t>
  </si>
  <si>
    <t>Pavel Kohout – Katyně</t>
  </si>
  <si>
    <t>Bertolt Brecht – Matka Kuráž a její děti</t>
  </si>
  <si>
    <t>František Halas – Staré ženy &amp; Mladé ženy</t>
  </si>
  <si>
    <t>PROFILOVÉ ČÁSTI MATURITNÍ ZKOUŠKY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</si>
</sst>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b/>
      <sz val="12"/>
      <color indexed="8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indexed="8"/>
      <name val="Palatino Linotype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rgb="FF454545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4" borderId="0" xfId="0" applyFill="1"/>
    <xf numFmtId="0" fontId="1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protection hidden="1"/>
    </xf>
    <xf numFmtId="0" fontId="0" fillId="4" borderId="0" xfId="0" applyFill="1" applyProtection="1">
      <protection hidden="1"/>
    </xf>
    <xf numFmtId="0" fontId="0" fillId="3" borderId="0" xfId="0" applyFill="1" applyProtection="1">
      <protection hidden="1"/>
    </xf>
    <xf numFmtId="49" fontId="8" fillId="3" borderId="3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3" xfId="0" applyFill="1" applyBorder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11" fillId="4" borderId="0" xfId="0" applyFont="1" applyFill="1"/>
    <xf numFmtId="0" fontId="10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6" fillId="3" borderId="11" xfId="0" applyFont="1" applyFill="1" applyBorder="1" applyAlignment="1" applyProtection="1">
      <alignment horizontal="center"/>
      <protection hidden="1"/>
    </xf>
    <xf numFmtId="0" fontId="6" fillId="3" borderId="7" xfId="0" applyFont="1" applyFill="1" applyBorder="1" applyAlignment="1" applyProtection="1">
      <alignment horizontal="center"/>
      <protection hidden="1"/>
    </xf>
    <xf numFmtId="0" fontId="6" fillId="3" borderId="9" xfId="0" applyFont="1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17" fillId="4" borderId="0" xfId="0" applyFont="1" applyFill="1" applyAlignment="1" applyProtection="1">
      <alignment horizontal="left"/>
      <protection hidden="1"/>
    </xf>
    <xf numFmtId="0" fontId="13" fillId="4" borderId="0" xfId="0" applyFont="1" applyFill="1" applyAlignment="1" applyProtection="1">
      <alignment horizontal="left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7" fillId="4" borderId="0" xfId="0" applyFont="1" applyFill="1" applyProtection="1"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right"/>
      <protection hidden="1"/>
    </xf>
    <xf numFmtId="14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7" fillId="3" borderId="3" xfId="0" applyFont="1" applyFill="1" applyBorder="1" applyAlignment="1" applyProtection="1">
      <alignment horizont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/>
      <protection hidden="1"/>
    </xf>
    <xf numFmtId="0" fontId="14" fillId="3" borderId="2" xfId="0" applyFont="1" applyFill="1" applyBorder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center"/>
      <protection hidden="1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</cellXfs>
  <cellStyles count="1">
    <cellStyle name="Normální" xfId="0" builtinId="0"/>
  </cellStyles>
  <dxfs count="5">
    <dxf>
      <font>
        <strike/>
        <color theme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8284</xdr:colOff>
      <xdr:row>1</xdr:row>
      <xdr:rowOff>99393</xdr:rowOff>
    </xdr:from>
    <xdr:to>
      <xdr:col>2</xdr:col>
      <xdr:colOff>281609</xdr:colOff>
      <xdr:row>2</xdr:row>
      <xdr:rowOff>181689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62" y="289893"/>
          <a:ext cx="273325" cy="272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AI60"/>
  <sheetViews>
    <sheetView tabSelected="1" zoomScale="130" zoomScaleNormal="130" zoomScaleSheetLayoutView="100" workbookViewId="0">
      <selection activeCell="F11" sqref="F11:K11"/>
    </sheetView>
  </sheetViews>
  <sheetFormatPr defaultRowHeight="15" x14ac:dyDescent="0.25"/>
  <cols>
    <col min="1" max="1" width="3.140625" style="10" customWidth="1"/>
    <col min="2" max="2" width="3.42578125" style="1" customWidth="1"/>
    <col min="3" max="3" width="6.28515625" style="1" customWidth="1"/>
    <col min="4" max="4" width="11.85546875" style="1" bestFit="1" customWidth="1"/>
    <col min="5" max="5" width="2.5703125" style="1" customWidth="1"/>
    <col min="6" max="9" width="9.140625" style="1"/>
    <col min="10" max="10" width="2.28515625" style="1" customWidth="1"/>
    <col min="11" max="12" width="9.140625" style="1"/>
    <col min="13" max="13" width="7.85546875" style="1" customWidth="1"/>
    <col min="14" max="14" width="5.140625" style="1" customWidth="1"/>
    <col min="15" max="15" width="13.42578125" style="26" customWidth="1"/>
    <col min="16" max="16" width="9.85546875" style="26" customWidth="1"/>
    <col min="17" max="34" width="9.140625" style="26"/>
    <col min="35" max="35" width="9.140625" style="10"/>
    <col min="36" max="16384" width="9.140625" style="1"/>
  </cols>
  <sheetData>
    <row r="2" spans="1:34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34" ht="15" customHeight="1" x14ac:dyDescent="0.25">
      <c r="B3" s="11"/>
      <c r="C3" s="61" t="s">
        <v>75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9"/>
    </row>
    <row r="4" spans="1:34" ht="15" customHeight="1" x14ac:dyDescent="0.3">
      <c r="B4" s="11"/>
      <c r="C4" s="2"/>
      <c r="D4" s="5"/>
      <c r="E4" s="5"/>
      <c r="F4" s="5"/>
      <c r="G4" s="6"/>
      <c r="H4" s="7"/>
      <c r="I4" s="7"/>
      <c r="J4" s="7"/>
      <c r="K4" s="5"/>
      <c r="L4" s="5"/>
      <c r="M4" s="5"/>
      <c r="N4" s="2"/>
    </row>
    <row r="5" spans="1:34" ht="15.75" customHeight="1" x14ac:dyDescent="0.3">
      <c r="B5" s="11"/>
      <c r="C5" s="2"/>
      <c r="D5" s="2"/>
      <c r="E5" s="2"/>
      <c r="F5" s="2"/>
      <c r="G5" s="3"/>
      <c r="H5" s="4"/>
      <c r="I5" s="4"/>
      <c r="J5" s="4"/>
      <c r="K5" s="2"/>
      <c r="L5" s="2"/>
      <c r="M5" s="2"/>
      <c r="N5" s="2"/>
    </row>
    <row r="6" spans="1:34" ht="18" customHeight="1" x14ac:dyDescent="0.3">
      <c r="B6" s="11"/>
      <c r="C6" s="62" t="s">
        <v>74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2"/>
    </row>
    <row r="7" spans="1:34" ht="17.25" customHeight="1" x14ac:dyDescent="0.3">
      <c r="B7" s="11"/>
      <c r="C7" s="62" t="s">
        <v>142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2"/>
    </row>
    <row r="8" spans="1:34" ht="15" customHeight="1" x14ac:dyDescent="0.3">
      <c r="B8" s="11"/>
      <c r="C8" s="2"/>
      <c r="D8" s="8"/>
      <c r="E8" s="8"/>
      <c r="F8" s="8"/>
      <c r="G8" s="8"/>
      <c r="H8" s="8"/>
      <c r="I8" s="8"/>
      <c r="J8" s="8"/>
      <c r="K8" s="8"/>
      <c r="L8" s="8"/>
      <c r="M8" s="8"/>
      <c r="N8" s="2"/>
    </row>
    <row r="9" spans="1:34" ht="15" customHeight="1" x14ac:dyDescent="0.3">
      <c r="B9" s="11"/>
      <c r="C9" s="63" t="str">
        <f>IF(OR(O59&lt;&gt;5,A15&lt;&gt;20,N15&gt;1),"KRITÉRIA PRO VÝBĚR ZADÁNÍ K ÚSTNÍ ZKOUŠCE NEBYLA SPLNĚNA!","")</f>
        <v>KRITÉRIA PRO VÝBĚR ZADÁNÍ K ÚSTNÍ ZKOUŠCE NEBYLA SPLNĚNA!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2"/>
    </row>
    <row r="10" spans="1:34" ht="15" customHeight="1" x14ac:dyDescent="0.3">
      <c r="B10" s="11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11"/>
    </row>
    <row r="11" spans="1:34" ht="18.75" x14ac:dyDescent="0.25">
      <c r="B11" s="11"/>
      <c r="C11" s="57" t="s">
        <v>71</v>
      </c>
      <c r="D11" s="57"/>
      <c r="E11" s="22"/>
      <c r="F11" s="59"/>
      <c r="G11" s="59"/>
      <c r="H11" s="59"/>
      <c r="I11" s="59"/>
      <c r="J11" s="59"/>
      <c r="K11" s="59"/>
      <c r="L11" s="12"/>
      <c r="M11" s="13"/>
      <c r="N11" s="11"/>
    </row>
    <row r="12" spans="1:34" ht="6.75" customHeight="1" x14ac:dyDescent="0.25">
      <c r="B12" s="11"/>
      <c r="C12" s="11"/>
      <c r="D12" s="11"/>
      <c r="E12" s="11"/>
      <c r="F12" s="14"/>
      <c r="G12" s="14"/>
      <c r="H12" s="14"/>
      <c r="I12" s="14"/>
      <c r="J12" s="14"/>
      <c r="K12" s="14"/>
      <c r="L12" s="14"/>
      <c r="M12" s="14"/>
      <c r="N12" s="11"/>
    </row>
    <row r="13" spans="1:34" ht="15.75" x14ac:dyDescent="0.25">
      <c r="B13" s="11"/>
      <c r="C13" s="57" t="s">
        <v>72</v>
      </c>
      <c r="D13" s="57"/>
      <c r="E13" s="22"/>
      <c r="F13" s="58"/>
      <c r="G13" s="58"/>
      <c r="H13" s="57" t="s">
        <v>73</v>
      </c>
      <c r="I13" s="57"/>
      <c r="J13" s="11"/>
      <c r="K13" s="58"/>
      <c r="L13" s="58"/>
      <c r="M13" s="13"/>
      <c r="N13" s="11"/>
    </row>
    <row r="14" spans="1:34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38" t="s">
        <v>84</v>
      </c>
      <c r="P14" s="38" t="s">
        <v>118</v>
      </c>
      <c r="Q14" s="39" t="s">
        <v>117</v>
      </c>
      <c r="R14" s="39" t="s">
        <v>85</v>
      </c>
      <c r="S14" s="39" t="s">
        <v>86</v>
      </c>
      <c r="T14" s="39" t="s">
        <v>87</v>
      </c>
      <c r="U14" s="39" t="s">
        <v>88</v>
      </c>
      <c r="V14" s="39" t="s">
        <v>89</v>
      </c>
      <c r="W14" s="39" t="s">
        <v>90</v>
      </c>
      <c r="X14" s="39"/>
      <c r="Y14" s="39"/>
      <c r="Z14" s="39" t="s">
        <v>91</v>
      </c>
      <c r="AA14" s="39" t="s">
        <v>92</v>
      </c>
      <c r="AB14" s="39" t="s">
        <v>93</v>
      </c>
      <c r="AC14" s="39" t="s">
        <v>124</v>
      </c>
      <c r="AD14" s="39" t="s">
        <v>97</v>
      </c>
      <c r="AE14" s="39" t="s">
        <v>98</v>
      </c>
      <c r="AF14" s="39" t="s">
        <v>99</v>
      </c>
    </row>
    <row r="15" spans="1:34" x14ac:dyDescent="0.25">
      <c r="A15" s="26">
        <f>SUM(A16:A35)</f>
        <v>0</v>
      </c>
      <c r="B15" s="15"/>
      <c r="C15" s="36" t="s">
        <v>76</v>
      </c>
      <c r="D15" s="67" t="s">
        <v>4</v>
      </c>
      <c r="E15" s="68"/>
      <c r="F15" s="68"/>
      <c r="G15" s="68"/>
      <c r="H15" s="68"/>
      <c r="I15" s="68"/>
      <c r="J15" s="68"/>
      <c r="K15" s="68"/>
      <c r="L15" s="69"/>
      <c r="M15" s="44" t="s">
        <v>100</v>
      </c>
      <c r="N15" s="24">
        <f>MAX(N16:N35)</f>
        <v>0</v>
      </c>
      <c r="O15" s="38"/>
      <c r="P15" s="3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40"/>
    </row>
    <row r="16" spans="1:34" x14ac:dyDescent="0.25">
      <c r="A16" s="26">
        <f>IF(D16="",0,1)</f>
        <v>0</v>
      </c>
      <c r="B16" s="15"/>
      <c r="C16" s="30">
        <v>1</v>
      </c>
      <c r="D16" s="50"/>
      <c r="E16" s="51"/>
      <c r="F16" s="51"/>
      <c r="G16" s="51"/>
      <c r="H16" s="51"/>
      <c r="I16" s="51"/>
      <c r="J16" s="51"/>
      <c r="K16" s="51"/>
      <c r="L16" s="52"/>
      <c r="M16" s="34" t="str">
        <f>IF(D16&lt;&gt;"",VLOOKUP(D16,'Seznam literatury'!$A$2:$F$93,6,0),"")</f>
        <v/>
      </c>
      <c r="N16" s="25">
        <f>COUNTIF($D$16:$D$45,D16)</f>
        <v>0</v>
      </c>
      <c r="O16" s="38" t="str">
        <f>IF($D16="","",VLOOKUP($D16,'Seznam literatury'!$A$2:$E$93,3,0))</f>
        <v/>
      </c>
      <c r="P16" s="38">
        <f>IF($O16="do 18. století",1,0)</f>
        <v>0</v>
      </c>
      <c r="Q16" s="38">
        <f>IF($O16="19. století",1,0)</f>
        <v>0</v>
      </c>
      <c r="R16" s="38">
        <f>IF($O16="20.–21. století",1,0)</f>
        <v>0</v>
      </c>
      <c r="S16" s="38" t="str">
        <f>IF($D16="","",VLOOKUP($D16,'Seznam literatury'!$A$2:$E$93,4,0))</f>
        <v/>
      </c>
      <c r="T16" s="38">
        <f>IF($S16="poezie",1,0)</f>
        <v>0</v>
      </c>
      <c r="U16" s="38">
        <f>IF($S16="próza",1,0)</f>
        <v>0</v>
      </c>
      <c r="V16" s="38">
        <f>IF($S16="drama",1,0)</f>
        <v>0</v>
      </c>
      <c r="W16" s="38" t="str">
        <f>IF($D16="","",VLOOKUP($D16,'Seznam literatury'!$A$2:$E$93,5,0))</f>
        <v/>
      </c>
      <c r="X16" s="38">
        <f>IF($W16="česká",1,0)</f>
        <v>0</v>
      </c>
      <c r="Y16" s="38">
        <f>IF($W16="světová",1,0)</f>
        <v>0</v>
      </c>
      <c r="Z16" s="39">
        <f>IF($D16="",0,IF($P16=1,1,0))</f>
        <v>0</v>
      </c>
      <c r="AA16" s="39">
        <f>IF($D16="",0,IF($Q16=1,1,0))</f>
        <v>0</v>
      </c>
      <c r="AB16" s="39">
        <f>IF($D16="",0,IF(AND($Y16=1,$R16=1),1,0))</f>
        <v>0</v>
      </c>
      <c r="AC16" s="39">
        <f>IF($D16="",0,IF(AND($X16=1,$R16=1),1,0))</f>
        <v>0</v>
      </c>
      <c r="AD16" s="39">
        <f t="shared" ref="AD16:AD35" si="0">IF($D16="",0,IF(T16=1,1,0))</f>
        <v>0</v>
      </c>
      <c r="AE16" s="39">
        <f t="shared" ref="AE16:AE35" si="1">IF($D16="",0,IF(U16=1,1,0))</f>
        <v>0</v>
      </c>
      <c r="AF16" s="39">
        <f t="shared" ref="AF16:AF35" si="2">IF($D16="",0,IF(V16=1,1,0))</f>
        <v>0</v>
      </c>
      <c r="AG16" s="40"/>
      <c r="AH16" s="40"/>
    </row>
    <row r="17" spans="1:34" x14ac:dyDescent="0.25">
      <c r="A17" s="26">
        <f t="shared" ref="A17:A35" si="3">IF(D17="",0,1)</f>
        <v>0</v>
      </c>
      <c r="B17" s="15"/>
      <c r="C17" s="31">
        <v>2</v>
      </c>
      <c r="D17" s="50"/>
      <c r="E17" s="51"/>
      <c r="F17" s="51"/>
      <c r="G17" s="51"/>
      <c r="H17" s="51"/>
      <c r="I17" s="51"/>
      <c r="J17" s="51"/>
      <c r="K17" s="51"/>
      <c r="L17" s="52"/>
      <c r="M17" s="33" t="str">
        <f>IF(D17&lt;&gt;"",VLOOKUP(D17,'Seznam literatury'!$A$2:$F$93,6,0),"")</f>
        <v/>
      </c>
      <c r="N17" s="25">
        <f t="shared" ref="N17:N35" si="4">COUNTIF($D$16:$D$45,D17)</f>
        <v>0</v>
      </c>
      <c r="O17" s="38" t="str">
        <f>IF($D17="","",VLOOKUP($D17,'Seznam literatury'!$A$2:$E$93,3,0))</f>
        <v/>
      </c>
      <c r="P17" s="38">
        <f t="shared" ref="P17:P35" si="5">IF($O17="do 18. století",1,0)</f>
        <v>0</v>
      </c>
      <c r="Q17" s="38">
        <f t="shared" ref="Q17:Q35" si="6">IF($O17="19. století",1,0)</f>
        <v>0</v>
      </c>
      <c r="R17" s="38">
        <f t="shared" ref="R17:R35" si="7">IF($O17="20.–21. století",1,0)</f>
        <v>0</v>
      </c>
      <c r="S17" s="38" t="str">
        <f>IF($D17="","",VLOOKUP($D17,'Seznam literatury'!$A$2:$E$93,4,0))</f>
        <v/>
      </c>
      <c r="T17" s="38">
        <f t="shared" ref="T17:T35" si="8">IF($S17="poezie",1,0)</f>
        <v>0</v>
      </c>
      <c r="U17" s="38">
        <f t="shared" ref="U17:U35" si="9">IF($S17="próza",1,0)</f>
        <v>0</v>
      </c>
      <c r="V17" s="38">
        <f t="shared" ref="V17:V35" si="10">IF($S17="drama",1,0)</f>
        <v>0</v>
      </c>
      <c r="W17" s="38" t="str">
        <f>IF($D17="","",VLOOKUP($D17,'Seznam literatury'!$A$2:$E$93,5,0))</f>
        <v/>
      </c>
      <c r="X17" s="38">
        <f t="shared" ref="X17:X35" si="11">IF($W17="česká",1,0)</f>
        <v>0</v>
      </c>
      <c r="Y17" s="38">
        <f t="shared" ref="Y17:Y35" si="12">IF($W17="světová",1,0)</f>
        <v>0</v>
      </c>
      <c r="Z17" s="39">
        <f t="shared" ref="Z17:Z35" si="13">IF($D17="",0,IF($P17=1,1,0))</f>
        <v>0</v>
      </c>
      <c r="AA17" s="39">
        <f t="shared" ref="AA17:AA35" si="14">IF($D17="",0,IF($Q17=1,1,0))</f>
        <v>0</v>
      </c>
      <c r="AB17" s="39">
        <f t="shared" ref="AB17:AB35" si="15">IF($D17="",0,IF(AND($Y17=1,$R17=1),1,0))</f>
        <v>0</v>
      </c>
      <c r="AC17" s="39">
        <f t="shared" ref="AC17:AC35" si="16">IF($D17="",0,IF(AND($X17=1,$R17=1),1,0))</f>
        <v>0</v>
      </c>
      <c r="AD17" s="39">
        <f t="shared" si="0"/>
        <v>0</v>
      </c>
      <c r="AE17" s="39">
        <f t="shared" si="1"/>
        <v>0</v>
      </c>
      <c r="AF17" s="39">
        <f t="shared" si="2"/>
        <v>0</v>
      </c>
      <c r="AG17" s="40"/>
      <c r="AH17" s="40"/>
    </row>
    <row r="18" spans="1:34" x14ac:dyDescent="0.25">
      <c r="A18" s="26">
        <f t="shared" si="3"/>
        <v>0</v>
      </c>
      <c r="B18" s="15"/>
      <c r="C18" s="31">
        <v>3</v>
      </c>
      <c r="D18" s="50"/>
      <c r="E18" s="51"/>
      <c r="F18" s="51"/>
      <c r="G18" s="51"/>
      <c r="H18" s="51"/>
      <c r="I18" s="51"/>
      <c r="J18" s="51"/>
      <c r="K18" s="51"/>
      <c r="L18" s="52"/>
      <c r="M18" s="33" t="str">
        <f>IF(D18&lt;&gt;"",VLOOKUP(D18,'Seznam literatury'!$A$2:$F$93,6,0),"")</f>
        <v/>
      </c>
      <c r="N18" s="25">
        <f t="shared" si="4"/>
        <v>0</v>
      </c>
      <c r="O18" s="38" t="str">
        <f>IF($D18="","",VLOOKUP($D18,'Seznam literatury'!$A$2:$E$93,3,0))</f>
        <v/>
      </c>
      <c r="P18" s="38">
        <f t="shared" si="5"/>
        <v>0</v>
      </c>
      <c r="Q18" s="38">
        <f t="shared" si="6"/>
        <v>0</v>
      </c>
      <c r="R18" s="38">
        <f t="shared" si="7"/>
        <v>0</v>
      </c>
      <c r="S18" s="38" t="str">
        <f>IF($D18="","",VLOOKUP($D18,'Seznam literatury'!$A$2:$E$93,4,0))</f>
        <v/>
      </c>
      <c r="T18" s="38">
        <f t="shared" si="8"/>
        <v>0</v>
      </c>
      <c r="U18" s="38">
        <f t="shared" si="9"/>
        <v>0</v>
      </c>
      <c r="V18" s="38">
        <f t="shared" si="10"/>
        <v>0</v>
      </c>
      <c r="W18" s="38" t="str">
        <f>IF($D18="","",VLOOKUP($D18,'Seznam literatury'!$A$2:$E$93,5,0))</f>
        <v/>
      </c>
      <c r="X18" s="38">
        <f t="shared" si="11"/>
        <v>0</v>
      </c>
      <c r="Y18" s="38">
        <f t="shared" si="12"/>
        <v>0</v>
      </c>
      <c r="Z18" s="39">
        <f t="shared" si="13"/>
        <v>0</v>
      </c>
      <c r="AA18" s="39">
        <f t="shared" si="14"/>
        <v>0</v>
      </c>
      <c r="AB18" s="39">
        <f t="shared" si="15"/>
        <v>0</v>
      </c>
      <c r="AC18" s="39">
        <f t="shared" si="16"/>
        <v>0</v>
      </c>
      <c r="AD18" s="39">
        <f t="shared" si="0"/>
        <v>0</v>
      </c>
      <c r="AE18" s="39">
        <f t="shared" si="1"/>
        <v>0</v>
      </c>
      <c r="AF18" s="39">
        <f t="shared" si="2"/>
        <v>0</v>
      </c>
      <c r="AG18" s="40"/>
      <c r="AH18" s="40"/>
    </row>
    <row r="19" spans="1:34" x14ac:dyDescent="0.25">
      <c r="A19" s="26">
        <f t="shared" si="3"/>
        <v>0</v>
      </c>
      <c r="B19" s="11"/>
      <c r="C19" s="31">
        <v>4</v>
      </c>
      <c r="D19" s="50"/>
      <c r="E19" s="51"/>
      <c r="F19" s="51"/>
      <c r="G19" s="51"/>
      <c r="H19" s="51"/>
      <c r="I19" s="51"/>
      <c r="J19" s="51"/>
      <c r="K19" s="51"/>
      <c r="L19" s="52"/>
      <c r="M19" s="33" t="str">
        <f>IF(D19&lt;&gt;"",VLOOKUP(D19,'Seznam literatury'!$A$2:$F$93,6,0),"")</f>
        <v/>
      </c>
      <c r="N19" s="25">
        <f t="shared" si="4"/>
        <v>0</v>
      </c>
      <c r="O19" s="38" t="str">
        <f>IF($D19="","",VLOOKUP($D19,'Seznam literatury'!$A$2:$E$93,3,0))</f>
        <v/>
      </c>
      <c r="P19" s="38">
        <f t="shared" si="5"/>
        <v>0</v>
      </c>
      <c r="Q19" s="38">
        <f t="shared" si="6"/>
        <v>0</v>
      </c>
      <c r="R19" s="38">
        <f t="shared" si="7"/>
        <v>0</v>
      </c>
      <c r="S19" s="38" t="str">
        <f>IF($D19="","",VLOOKUP($D19,'Seznam literatury'!$A$2:$E$93,4,0))</f>
        <v/>
      </c>
      <c r="T19" s="38">
        <f t="shared" si="8"/>
        <v>0</v>
      </c>
      <c r="U19" s="38">
        <f t="shared" si="9"/>
        <v>0</v>
      </c>
      <c r="V19" s="38">
        <f t="shared" si="10"/>
        <v>0</v>
      </c>
      <c r="W19" s="38" t="str">
        <f>IF($D19="","",VLOOKUP($D19,'Seznam literatury'!$A$2:$E$93,5,0))</f>
        <v/>
      </c>
      <c r="X19" s="38">
        <f t="shared" si="11"/>
        <v>0</v>
      </c>
      <c r="Y19" s="38">
        <f t="shared" si="12"/>
        <v>0</v>
      </c>
      <c r="Z19" s="39">
        <f t="shared" si="13"/>
        <v>0</v>
      </c>
      <c r="AA19" s="39">
        <f t="shared" si="14"/>
        <v>0</v>
      </c>
      <c r="AB19" s="39">
        <f t="shared" si="15"/>
        <v>0</v>
      </c>
      <c r="AC19" s="39">
        <f t="shared" si="16"/>
        <v>0</v>
      </c>
      <c r="AD19" s="39">
        <f t="shared" si="0"/>
        <v>0</v>
      </c>
      <c r="AE19" s="39">
        <f t="shared" si="1"/>
        <v>0</v>
      </c>
      <c r="AF19" s="39">
        <f t="shared" si="2"/>
        <v>0</v>
      </c>
      <c r="AG19" s="40"/>
      <c r="AH19" s="40"/>
    </row>
    <row r="20" spans="1:34" x14ac:dyDescent="0.25">
      <c r="A20" s="26">
        <f t="shared" si="3"/>
        <v>0</v>
      </c>
      <c r="B20" s="11"/>
      <c r="C20" s="31">
        <v>5</v>
      </c>
      <c r="D20" s="50"/>
      <c r="E20" s="51"/>
      <c r="F20" s="51"/>
      <c r="G20" s="51"/>
      <c r="H20" s="51"/>
      <c r="I20" s="51"/>
      <c r="J20" s="51"/>
      <c r="K20" s="51"/>
      <c r="L20" s="52"/>
      <c r="M20" s="33" t="str">
        <f>IF(D20&lt;&gt;"",VLOOKUP(D20,'Seznam literatury'!$A$2:$F$93,6,0),"")</f>
        <v/>
      </c>
      <c r="N20" s="25">
        <f t="shared" si="4"/>
        <v>0</v>
      </c>
      <c r="O20" s="38" t="str">
        <f>IF($D20="","",VLOOKUP($D20,'Seznam literatury'!$A$2:$E$93,3,0))</f>
        <v/>
      </c>
      <c r="P20" s="38">
        <f t="shared" si="5"/>
        <v>0</v>
      </c>
      <c r="Q20" s="38">
        <f t="shared" si="6"/>
        <v>0</v>
      </c>
      <c r="R20" s="38">
        <f t="shared" si="7"/>
        <v>0</v>
      </c>
      <c r="S20" s="38" t="str">
        <f>IF($D20="","",VLOOKUP($D20,'Seznam literatury'!$A$2:$E$93,4,0))</f>
        <v/>
      </c>
      <c r="T20" s="38">
        <f t="shared" si="8"/>
        <v>0</v>
      </c>
      <c r="U20" s="38">
        <f t="shared" si="9"/>
        <v>0</v>
      </c>
      <c r="V20" s="38">
        <f t="shared" si="10"/>
        <v>0</v>
      </c>
      <c r="W20" s="38" t="str">
        <f>IF($D20="","",VLOOKUP($D20,'Seznam literatury'!$A$2:$E$93,5,0))</f>
        <v/>
      </c>
      <c r="X20" s="38">
        <f t="shared" si="11"/>
        <v>0</v>
      </c>
      <c r="Y20" s="38">
        <f t="shared" si="12"/>
        <v>0</v>
      </c>
      <c r="Z20" s="39">
        <f t="shared" si="13"/>
        <v>0</v>
      </c>
      <c r="AA20" s="39">
        <f t="shared" si="14"/>
        <v>0</v>
      </c>
      <c r="AB20" s="39">
        <f t="shared" si="15"/>
        <v>0</v>
      </c>
      <c r="AC20" s="39">
        <f t="shared" si="16"/>
        <v>0</v>
      </c>
      <c r="AD20" s="39">
        <f t="shared" si="0"/>
        <v>0</v>
      </c>
      <c r="AE20" s="39">
        <f t="shared" si="1"/>
        <v>0</v>
      </c>
      <c r="AF20" s="39">
        <f t="shared" si="2"/>
        <v>0</v>
      </c>
      <c r="AG20" s="40"/>
      <c r="AH20" s="40"/>
    </row>
    <row r="21" spans="1:34" x14ac:dyDescent="0.25">
      <c r="A21" s="26">
        <f t="shared" si="3"/>
        <v>0</v>
      </c>
      <c r="B21" s="11"/>
      <c r="C21" s="31">
        <v>6</v>
      </c>
      <c r="D21" s="50"/>
      <c r="E21" s="51"/>
      <c r="F21" s="51"/>
      <c r="G21" s="51"/>
      <c r="H21" s="51"/>
      <c r="I21" s="51"/>
      <c r="J21" s="51"/>
      <c r="K21" s="51"/>
      <c r="L21" s="52"/>
      <c r="M21" s="33" t="str">
        <f>IF(D21&lt;&gt;"",VLOOKUP(D21,'Seznam literatury'!$A$2:$F$93,6,0),"")</f>
        <v/>
      </c>
      <c r="N21" s="25">
        <f t="shared" si="4"/>
        <v>0</v>
      </c>
      <c r="O21" s="38" t="str">
        <f>IF($D21="","",VLOOKUP($D21,'Seznam literatury'!$A$2:$E$93,3,0))</f>
        <v/>
      </c>
      <c r="P21" s="38">
        <f t="shared" si="5"/>
        <v>0</v>
      </c>
      <c r="Q21" s="38">
        <f t="shared" si="6"/>
        <v>0</v>
      </c>
      <c r="R21" s="38">
        <f t="shared" si="7"/>
        <v>0</v>
      </c>
      <c r="S21" s="38" t="str">
        <f>IF($D21="","",VLOOKUP($D21,'Seznam literatury'!$A$2:$E$93,4,0))</f>
        <v/>
      </c>
      <c r="T21" s="38">
        <f t="shared" si="8"/>
        <v>0</v>
      </c>
      <c r="U21" s="38">
        <f t="shared" si="9"/>
        <v>0</v>
      </c>
      <c r="V21" s="38">
        <f t="shared" si="10"/>
        <v>0</v>
      </c>
      <c r="W21" s="38" t="str">
        <f>IF($D21="","",VLOOKUP($D21,'Seznam literatury'!$A$2:$E$93,5,0))</f>
        <v/>
      </c>
      <c r="X21" s="38">
        <f t="shared" si="11"/>
        <v>0</v>
      </c>
      <c r="Y21" s="38">
        <f t="shared" si="12"/>
        <v>0</v>
      </c>
      <c r="Z21" s="39">
        <f t="shared" si="13"/>
        <v>0</v>
      </c>
      <c r="AA21" s="39">
        <f t="shared" si="14"/>
        <v>0</v>
      </c>
      <c r="AB21" s="39">
        <f t="shared" si="15"/>
        <v>0</v>
      </c>
      <c r="AC21" s="39">
        <f>IF($D21="",0,IF(AND($X21=1,$R21=1),1,0))</f>
        <v>0</v>
      </c>
      <c r="AD21" s="39">
        <f t="shared" si="0"/>
        <v>0</v>
      </c>
      <c r="AE21" s="39">
        <f t="shared" si="1"/>
        <v>0</v>
      </c>
      <c r="AF21" s="39">
        <f t="shared" si="2"/>
        <v>0</v>
      </c>
      <c r="AG21" s="40"/>
      <c r="AH21" s="40"/>
    </row>
    <row r="22" spans="1:34" x14ac:dyDescent="0.25">
      <c r="A22" s="26">
        <f t="shared" si="3"/>
        <v>0</v>
      </c>
      <c r="B22" s="11"/>
      <c r="C22" s="31">
        <v>7</v>
      </c>
      <c r="D22" s="50"/>
      <c r="E22" s="51"/>
      <c r="F22" s="51"/>
      <c r="G22" s="51"/>
      <c r="H22" s="51"/>
      <c r="I22" s="51"/>
      <c r="J22" s="51"/>
      <c r="K22" s="51"/>
      <c r="L22" s="52"/>
      <c r="M22" s="33" t="str">
        <f>IF(D22&lt;&gt;"",VLOOKUP(D22,'Seznam literatury'!$A$2:$F$93,6,0),"")</f>
        <v/>
      </c>
      <c r="N22" s="25">
        <f t="shared" si="4"/>
        <v>0</v>
      </c>
      <c r="O22" s="38" t="str">
        <f>IF($D22="","",VLOOKUP($D22,'Seznam literatury'!$A$2:$E$93,3,0))</f>
        <v/>
      </c>
      <c r="P22" s="38">
        <f t="shared" si="5"/>
        <v>0</v>
      </c>
      <c r="Q22" s="38">
        <f t="shared" si="6"/>
        <v>0</v>
      </c>
      <c r="R22" s="38">
        <f t="shared" si="7"/>
        <v>0</v>
      </c>
      <c r="S22" s="38" t="str">
        <f>IF($D22="","",VLOOKUP($D22,'Seznam literatury'!$A$2:$E$93,4,0))</f>
        <v/>
      </c>
      <c r="T22" s="38">
        <f t="shared" si="8"/>
        <v>0</v>
      </c>
      <c r="U22" s="38">
        <f t="shared" si="9"/>
        <v>0</v>
      </c>
      <c r="V22" s="38">
        <f t="shared" si="10"/>
        <v>0</v>
      </c>
      <c r="W22" s="38" t="str">
        <f>IF($D22="","",VLOOKUP($D22,'Seznam literatury'!$A$2:$E$93,5,0))</f>
        <v/>
      </c>
      <c r="X22" s="38">
        <f t="shared" si="11"/>
        <v>0</v>
      </c>
      <c r="Y22" s="38">
        <f t="shared" si="12"/>
        <v>0</v>
      </c>
      <c r="Z22" s="39">
        <f t="shared" si="13"/>
        <v>0</v>
      </c>
      <c r="AA22" s="39">
        <f t="shared" si="14"/>
        <v>0</v>
      </c>
      <c r="AB22" s="39">
        <f t="shared" si="15"/>
        <v>0</v>
      </c>
      <c r="AC22" s="39">
        <f t="shared" si="16"/>
        <v>0</v>
      </c>
      <c r="AD22" s="39">
        <f t="shared" si="0"/>
        <v>0</v>
      </c>
      <c r="AE22" s="39">
        <f t="shared" si="1"/>
        <v>0</v>
      </c>
      <c r="AF22" s="39">
        <f t="shared" si="2"/>
        <v>0</v>
      </c>
      <c r="AG22" s="40"/>
      <c r="AH22" s="40"/>
    </row>
    <row r="23" spans="1:34" x14ac:dyDescent="0.25">
      <c r="A23" s="26">
        <f t="shared" si="3"/>
        <v>0</v>
      </c>
      <c r="B23" s="11"/>
      <c r="C23" s="31">
        <v>8</v>
      </c>
      <c r="D23" s="50"/>
      <c r="E23" s="51"/>
      <c r="F23" s="51"/>
      <c r="G23" s="51"/>
      <c r="H23" s="51"/>
      <c r="I23" s="51"/>
      <c r="J23" s="51"/>
      <c r="K23" s="51"/>
      <c r="L23" s="52"/>
      <c r="M23" s="33" t="str">
        <f>IF(D23&lt;&gt;"",VLOOKUP(D23,'Seznam literatury'!$A$2:$F$93,6,0),"")</f>
        <v/>
      </c>
      <c r="N23" s="25">
        <f t="shared" si="4"/>
        <v>0</v>
      </c>
      <c r="O23" s="38" t="str">
        <f>IF($D23="","",VLOOKUP($D23,'Seznam literatury'!$A$2:$E$93,3,0))</f>
        <v/>
      </c>
      <c r="P23" s="38">
        <f t="shared" si="5"/>
        <v>0</v>
      </c>
      <c r="Q23" s="38">
        <f t="shared" si="6"/>
        <v>0</v>
      </c>
      <c r="R23" s="38">
        <f t="shared" si="7"/>
        <v>0</v>
      </c>
      <c r="S23" s="38" t="str">
        <f>IF($D23="","",VLOOKUP($D23,'Seznam literatury'!$A$2:$E$93,4,0))</f>
        <v/>
      </c>
      <c r="T23" s="38">
        <f t="shared" si="8"/>
        <v>0</v>
      </c>
      <c r="U23" s="38">
        <f t="shared" si="9"/>
        <v>0</v>
      </c>
      <c r="V23" s="38">
        <f t="shared" si="10"/>
        <v>0</v>
      </c>
      <c r="W23" s="38" t="str">
        <f>IF($D23="","",VLOOKUP($D23,'Seznam literatury'!$A$2:$E$93,5,0))</f>
        <v/>
      </c>
      <c r="X23" s="38">
        <f t="shared" si="11"/>
        <v>0</v>
      </c>
      <c r="Y23" s="38">
        <f t="shared" si="12"/>
        <v>0</v>
      </c>
      <c r="Z23" s="39">
        <f t="shared" si="13"/>
        <v>0</v>
      </c>
      <c r="AA23" s="39">
        <f t="shared" si="14"/>
        <v>0</v>
      </c>
      <c r="AB23" s="39">
        <f t="shared" si="15"/>
        <v>0</v>
      </c>
      <c r="AC23" s="39">
        <f t="shared" si="16"/>
        <v>0</v>
      </c>
      <c r="AD23" s="39">
        <f t="shared" si="0"/>
        <v>0</v>
      </c>
      <c r="AE23" s="39">
        <f t="shared" si="1"/>
        <v>0</v>
      </c>
      <c r="AF23" s="39">
        <f t="shared" si="2"/>
        <v>0</v>
      </c>
      <c r="AG23" s="40"/>
      <c r="AH23" s="40"/>
    </row>
    <row r="24" spans="1:34" x14ac:dyDescent="0.25">
      <c r="A24" s="26">
        <f t="shared" si="3"/>
        <v>0</v>
      </c>
      <c r="B24" s="11"/>
      <c r="C24" s="31">
        <v>9</v>
      </c>
      <c r="D24" s="50"/>
      <c r="E24" s="51"/>
      <c r="F24" s="51"/>
      <c r="G24" s="51"/>
      <c r="H24" s="51"/>
      <c r="I24" s="51"/>
      <c r="J24" s="51"/>
      <c r="K24" s="51"/>
      <c r="L24" s="52"/>
      <c r="M24" s="33" t="str">
        <f>IF(D24&lt;&gt;"",VLOOKUP(D24,'Seznam literatury'!$A$2:$F$93,6,0),"")</f>
        <v/>
      </c>
      <c r="N24" s="25">
        <f t="shared" si="4"/>
        <v>0</v>
      </c>
      <c r="O24" s="38" t="str">
        <f>IF($D24="","",VLOOKUP($D24,'Seznam literatury'!$A$2:$E$93,3,0))</f>
        <v/>
      </c>
      <c r="P24" s="38">
        <f t="shared" si="5"/>
        <v>0</v>
      </c>
      <c r="Q24" s="38">
        <f t="shared" si="6"/>
        <v>0</v>
      </c>
      <c r="R24" s="38">
        <f t="shared" si="7"/>
        <v>0</v>
      </c>
      <c r="S24" s="38" t="str">
        <f>IF($D24="","",VLOOKUP($D24,'Seznam literatury'!$A$2:$E$93,4,0))</f>
        <v/>
      </c>
      <c r="T24" s="38">
        <f t="shared" si="8"/>
        <v>0</v>
      </c>
      <c r="U24" s="38">
        <f t="shared" si="9"/>
        <v>0</v>
      </c>
      <c r="V24" s="38">
        <f t="shared" si="10"/>
        <v>0</v>
      </c>
      <c r="W24" s="38" t="str">
        <f>IF($D24="","",VLOOKUP($D24,'Seznam literatury'!$A$2:$E$93,5,0))</f>
        <v/>
      </c>
      <c r="X24" s="38">
        <f t="shared" si="11"/>
        <v>0</v>
      </c>
      <c r="Y24" s="38">
        <f t="shared" si="12"/>
        <v>0</v>
      </c>
      <c r="Z24" s="39">
        <f t="shared" si="13"/>
        <v>0</v>
      </c>
      <c r="AA24" s="39">
        <f t="shared" si="14"/>
        <v>0</v>
      </c>
      <c r="AB24" s="39">
        <f t="shared" si="15"/>
        <v>0</v>
      </c>
      <c r="AC24" s="39">
        <f t="shared" si="16"/>
        <v>0</v>
      </c>
      <c r="AD24" s="39">
        <f t="shared" si="0"/>
        <v>0</v>
      </c>
      <c r="AE24" s="39">
        <f t="shared" si="1"/>
        <v>0</v>
      </c>
      <c r="AF24" s="39">
        <f t="shared" si="2"/>
        <v>0</v>
      </c>
      <c r="AG24" s="40"/>
      <c r="AH24" s="40"/>
    </row>
    <row r="25" spans="1:34" x14ac:dyDescent="0.25">
      <c r="A25" s="26">
        <f t="shared" si="3"/>
        <v>0</v>
      </c>
      <c r="B25" s="11"/>
      <c r="C25" s="31">
        <v>10</v>
      </c>
      <c r="D25" s="50"/>
      <c r="E25" s="51"/>
      <c r="F25" s="51"/>
      <c r="G25" s="51"/>
      <c r="H25" s="51"/>
      <c r="I25" s="51"/>
      <c r="J25" s="51"/>
      <c r="K25" s="51"/>
      <c r="L25" s="52"/>
      <c r="M25" s="33" t="str">
        <f>IF(D25&lt;&gt;"",VLOOKUP(D25,'Seznam literatury'!$A$2:$F$93,6,0),"")</f>
        <v/>
      </c>
      <c r="N25" s="25">
        <f t="shared" si="4"/>
        <v>0</v>
      </c>
      <c r="O25" s="38" t="str">
        <f>IF($D25="","",VLOOKUP($D25,'Seznam literatury'!$A$2:$E$93,3,0))</f>
        <v/>
      </c>
      <c r="P25" s="38">
        <f t="shared" si="5"/>
        <v>0</v>
      </c>
      <c r="Q25" s="38">
        <f t="shared" si="6"/>
        <v>0</v>
      </c>
      <c r="R25" s="38">
        <f t="shared" si="7"/>
        <v>0</v>
      </c>
      <c r="S25" s="38" t="str">
        <f>IF($D25="","",VLOOKUP($D25,'Seznam literatury'!$A$2:$E$93,4,0))</f>
        <v/>
      </c>
      <c r="T25" s="38">
        <f t="shared" si="8"/>
        <v>0</v>
      </c>
      <c r="U25" s="38">
        <f t="shared" si="9"/>
        <v>0</v>
      </c>
      <c r="V25" s="38">
        <f t="shared" si="10"/>
        <v>0</v>
      </c>
      <c r="W25" s="38" t="str">
        <f>IF($D25="","",VLOOKUP($D25,'Seznam literatury'!$A$2:$E$93,5,0))</f>
        <v/>
      </c>
      <c r="X25" s="38">
        <f t="shared" si="11"/>
        <v>0</v>
      </c>
      <c r="Y25" s="38">
        <f t="shared" si="12"/>
        <v>0</v>
      </c>
      <c r="Z25" s="39">
        <f t="shared" si="13"/>
        <v>0</v>
      </c>
      <c r="AA25" s="39">
        <f t="shared" si="14"/>
        <v>0</v>
      </c>
      <c r="AB25" s="39">
        <f t="shared" si="15"/>
        <v>0</v>
      </c>
      <c r="AC25" s="39">
        <f t="shared" si="16"/>
        <v>0</v>
      </c>
      <c r="AD25" s="39">
        <f t="shared" si="0"/>
        <v>0</v>
      </c>
      <c r="AE25" s="39">
        <f t="shared" si="1"/>
        <v>0</v>
      </c>
      <c r="AF25" s="39">
        <f t="shared" si="2"/>
        <v>0</v>
      </c>
      <c r="AG25" s="40"/>
      <c r="AH25" s="40"/>
    </row>
    <row r="26" spans="1:34" x14ac:dyDescent="0.25">
      <c r="A26" s="26">
        <f t="shared" si="3"/>
        <v>0</v>
      </c>
      <c r="B26" s="11"/>
      <c r="C26" s="31">
        <v>11</v>
      </c>
      <c r="D26" s="50"/>
      <c r="E26" s="51"/>
      <c r="F26" s="51"/>
      <c r="G26" s="51"/>
      <c r="H26" s="51"/>
      <c r="I26" s="51"/>
      <c r="J26" s="51"/>
      <c r="K26" s="51"/>
      <c r="L26" s="52"/>
      <c r="M26" s="33" t="str">
        <f>IF(D26&lt;&gt;"",VLOOKUP(D26,'Seznam literatury'!$A$2:$F$93,6,0),"")</f>
        <v/>
      </c>
      <c r="N26" s="25">
        <f t="shared" si="4"/>
        <v>0</v>
      </c>
      <c r="O26" s="38" t="str">
        <f>IF($D26="","",VLOOKUP($D26,'Seznam literatury'!$A$2:$E$93,3,0))</f>
        <v/>
      </c>
      <c r="P26" s="38">
        <f t="shared" si="5"/>
        <v>0</v>
      </c>
      <c r="Q26" s="38">
        <f t="shared" si="6"/>
        <v>0</v>
      </c>
      <c r="R26" s="38">
        <f t="shared" si="7"/>
        <v>0</v>
      </c>
      <c r="S26" s="38" t="str">
        <f>IF($D26="","",VLOOKUP($D26,'Seznam literatury'!$A$2:$E$93,4,0))</f>
        <v/>
      </c>
      <c r="T26" s="38">
        <f t="shared" si="8"/>
        <v>0</v>
      </c>
      <c r="U26" s="38">
        <f t="shared" si="9"/>
        <v>0</v>
      </c>
      <c r="V26" s="38">
        <f t="shared" si="10"/>
        <v>0</v>
      </c>
      <c r="W26" s="38" t="str">
        <f>IF($D26="","",VLOOKUP($D26,'Seznam literatury'!$A$2:$E$93,5,0))</f>
        <v/>
      </c>
      <c r="X26" s="38">
        <f t="shared" si="11"/>
        <v>0</v>
      </c>
      <c r="Y26" s="38">
        <f t="shared" si="12"/>
        <v>0</v>
      </c>
      <c r="Z26" s="39">
        <f t="shared" si="13"/>
        <v>0</v>
      </c>
      <c r="AA26" s="39">
        <f t="shared" si="14"/>
        <v>0</v>
      </c>
      <c r="AB26" s="39">
        <f t="shared" si="15"/>
        <v>0</v>
      </c>
      <c r="AC26" s="39">
        <f t="shared" si="16"/>
        <v>0</v>
      </c>
      <c r="AD26" s="39">
        <f t="shared" si="0"/>
        <v>0</v>
      </c>
      <c r="AE26" s="39">
        <f t="shared" si="1"/>
        <v>0</v>
      </c>
      <c r="AF26" s="39">
        <f t="shared" si="2"/>
        <v>0</v>
      </c>
      <c r="AG26" s="40"/>
      <c r="AH26" s="40"/>
    </row>
    <row r="27" spans="1:34" x14ac:dyDescent="0.25">
      <c r="A27" s="26">
        <f t="shared" si="3"/>
        <v>0</v>
      </c>
      <c r="B27" s="11"/>
      <c r="C27" s="31">
        <v>12</v>
      </c>
      <c r="D27" s="50"/>
      <c r="E27" s="51"/>
      <c r="F27" s="51"/>
      <c r="G27" s="51"/>
      <c r="H27" s="51"/>
      <c r="I27" s="51"/>
      <c r="J27" s="51"/>
      <c r="K27" s="51"/>
      <c r="L27" s="52"/>
      <c r="M27" s="33" t="str">
        <f>IF(D27&lt;&gt;"",VLOOKUP(D27,'Seznam literatury'!$A$2:$F$93,6,0),"")</f>
        <v/>
      </c>
      <c r="N27" s="25">
        <f t="shared" si="4"/>
        <v>0</v>
      </c>
      <c r="O27" s="38" t="str">
        <f>IF($D27="","",VLOOKUP($D27,'Seznam literatury'!$A$2:$E$93,3,0))</f>
        <v/>
      </c>
      <c r="P27" s="38">
        <f t="shared" si="5"/>
        <v>0</v>
      </c>
      <c r="Q27" s="38">
        <f t="shared" si="6"/>
        <v>0</v>
      </c>
      <c r="R27" s="38">
        <f t="shared" si="7"/>
        <v>0</v>
      </c>
      <c r="S27" s="38" t="str">
        <f>IF($D27="","",VLOOKUP($D27,'Seznam literatury'!$A$2:$E$93,4,0))</f>
        <v/>
      </c>
      <c r="T27" s="38">
        <f t="shared" si="8"/>
        <v>0</v>
      </c>
      <c r="U27" s="38">
        <f t="shared" si="9"/>
        <v>0</v>
      </c>
      <c r="V27" s="38">
        <f t="shared" si="10"/>
        <v>0</v>
      </c>
      <c r="W27" s="38" t="str">
        <f>IF($D27="","",VLOOKUP($D27,'Seznam literatury'!$A$2:$E$93,5,0))</f>
        <v/>
      </c>
      <c r="X27" s="38">
        <f t="shared" si="11"/>
        <v>0</v>
      </c>
      <c r="Y27" s="38">
        <f t="shared" si="12"/>
        <v>0</v>
      </c>
      <c r="Z27" s="39">
        <f t="shared" si="13"/>
        <v>0</v>
      </c>
      <c r="AA27" s="39">
        <f t="shared" si="14"/>
        <v>0</v>
      </c>
      <c r="AB27" s="39">
        <f t="shared" si="15"/>
        <v>0</v>
      </c>
      <c r="AC27" s="39">
        <f t="shared" si="16"/>
        <v>0</v>
      </c>
      <c r="AD27" s="39">
        <f t="shared" si="0"/>
        <v>0</v>
      </c>
      <c r="AE27" s="39">
        <f t="shared" si="1"/>
        <v>0</v>
      </c>
      <c r="AF27" s="39">
        <f t="shared" si="2"/>
        <v>0</v>
      </c>
      <c r="AG27" s="40"/>
      <c r="AH27" s="40"/>
    </row>
    <row r="28" spans="1:34" x14ac:dyDescent="0.25">
      <c r="A28" s="26">
        <f t="shared" si="3"/>
        <v>0</v>
      </c>
      <c r="B28" s="11"/>
      <c r="C28" s="31">
        <v>13</v>
      </c>
      <c r="D28" s="50"/>
      <c r="E28" s="51"/>
      <c r="F28" s="51"/>
      <c r="G28" s="51"/>
      <c r="H28" s="51"/>
      <c r="I28" s="51"/>
      <c r="J28" s="51"/>
      <c r="K28" s="51"/>
      <c r="L28" s="52"/>
      <c r="M28" s="33" t="str">
        <f>IF(D28&lt;&gt;"",VLOOKUP(D28,'Seznam literatury'!$A$2:$F$93,6,0),"")</f>
        <v/>
      </c>
      <c r="N28" s="25">
        <f t="shared" si="4"/>
        <v>0</v>
      </c>
      <c r="O28" s="38" t="str">
        <f>IF($D28="","",VLOOKUP($D28,'Seznam literatury'!$A$2:$E$93,3,0))</f>
        <v/>
      </c>
      <c r="P28" s="38">
        <f t="shared" si="5"/>
        <v>0</v>
      </c>
      <c r="Q28" s="38">
        <f t="shared" si="6"/>
        <v>0</v>
      </c>
      <c r="R28" s="38">
        <f t="shared" si="7"/>
        <v>0</v>
      </c>
      <c r="S28" s="38" t="str">
        <f>IF($D28="","",VLOOKUP($D28,'Seznam literatury'!$A$2:$E$93,4,0))</f>
        <v/>
      </c>
      <c r="T28" s="38">
        <f t="shared" si="8"/>
        <v>0</v>
      </c>
      <c r="U28" s="38">
        <f t="shared" si="9"/>
        <v>0</v>
      </c>
      <c r="V28" s="38">
        <f t="shared" si="10"/>
        <v>0</v>
      </c>
      <c r="W28" s="38" t="str">
        <f>IF($D28="","",VLOOKUP($D28,'Seznam literatury'!$A$2:$E$93,5,0))</f>
        <v/>
      </c>
      <c r="X28" s="38">
        <f t="shared" si="11"/>
        <v>0</v>
      </c>
      <c r="Y28" s="38">
        <f t="shared" si="12"/>
        <v>0</v>
      </c>
      <c r="Z28" s="39">
        <f t="shared" si="13"/>
        <v>0</v>
      </c>
      <c r="AA28" s="39">
        <f t="shared" si="14"/>
        <v>0</v>
      </c>
      <c r="AB28" s="39">
        <f t="shared" si="15"/>
        <v>0</v>
      </c>
      <c r="AC28" s="39">
        <f t="shared" si="16"/>
        <v>0</v>
      </c>
      <c r="AD28" s="39">
        <f t="shared" si="0"/>
        <v>0</v>
      </c>
      <c r="AE28" s="39">
        <f t="shared" si="1"/>
        <v>0</v>
      </c>
      <c r="AF28" s="39">
        <f t="shared" si="2"/>
        <v>0</v>
      </c>
      <c r="AG28" s="40"/>
      <c r="AH28" s="40"/>
    </row>
    <row r="29" spans="1:34" x14ac:dyDescent="0.25">
      <c r="A29" s="26">
        <f t="shared" si="3"/>
        <v>0</v>
      </c>
      <c r="B29" s="11"/>
      <c r="C29" s="31">
        <v>14</v>
      </c>
      <c r="D29" s="50"/>
      <c r="E29" s="51"/>
      <c r="F29" s="51"/>
      <c r="G29" s="51"/>
      <c r="H29" s="51"/>
      <c r="I29" s="51"/>
      <c r="J29" s="51"/>
      <c r="K29" s="51"/>
      <c r="L29" s="52"/>
      <c r="M29" s="33" t="str">
        <f>IF(D29&lt;&gt;"",VLOOKUP(D29,'Seznam literatury'!$A$2:$F$93,6,0),"")</f>
        <v/>
      </c>
      <c r="N29" s="25">
        <f t="shared" si="4"/>
        <v>0</v>
      </c>
      <c r="O29" s="38" t="str">
        <f>IF($D29="","",VLOOKUP($D29,'Seznam literatury'!$A$2:$E$93,3,0))</f>
        <v/>
      </c>
      <c r="P29" s="38">
        <f t="shared" si="5"/>
        <v>0</v>
      </c>
      <c r="Q29" s="38">
        <f t="shared" si="6"/>
        <v>0</v>
      </c>
      <c r="R29" s="38">
        <f t="shared" si="7"/>
        <v>0</v>
      </c>
      <c r="S29" s="38" t="str">
        <f>IF($D29="","",VLOOKUP($D29,'Seznam literatury'!$A$2:$E$93,4,0))</f>
        <v/>
      </c>
      <c r="T29" s="38">
        <f t="shared" si="8"/>
        <v>0</v>
      </c>
      <c r="U29" s="38">
        <f t="shared" si="9"/>
        <v>0</v>
      </c>
      <c r="V29" s="38">
        <f t="shared" si="10"/>
        <v>0</v>
      </c>
      <c r="W29" s="38" t="str">
        <f>IF($D29="","",VLOOKUP($D29,'Seznam literatury'!$A$2:$E$93,5,0))</f>
        <v/>
      </c>
      <c r="X29" s="38">
        <f t="shared" si="11"/>
        <v>0</v>
      </c>
      <c r="Y29" s="38">
        <f t="shared" si="12"/>
        <v>0</v>
      </c>
      <c r="Z29" s="39">
        <f t="shared" si="13"/>
        <v>0</v>
      </c>
      <c r="AA29" s="39">
        <f t="shared" si="14"/>
        <v>0</v>
      </c>
      <c r="AB29" s="39">
        <f t="shared" si="15"/>
        <v>0</v>
      </c>
      <c r="AC29" s="39">
        <f t="shared" si="16"/>
        <v>0</v>
      </c>
      <c r="AD29" s="39">
        <f t="shared" si="0"/>
        <v>0</v>
      </c>
      <c r="AE29" s="39">
        <f t="shared" si="1"/>
        <v>0</v>
      </c>
      <c r="AF29" s="39">
        <f t="shared" si="2"/>
        <v>0</v>
      </c>
      <c r="AG29" s="40"/>
      <c r="AH29" s="40"/>
    </row>
    <row r="30" spans="1:34" x14ac:dyDescent="0.25">
      <c r="A30" s="26">
        <f t="shared" si="3"/>
        <v>0</v>
      </c>
      <c r="B30" s="16"/>
      <c r="C30" s="31">
        <v>15</v>
      </c>
      <c r="D30" s="50"/>
      <c r="E30" s="51"/>
      <c r="F30" s="51"/>
      <c r="G30" s="51"/>
      <c r="H30" s="51"/>
      <c r="I30" s="51"/>
      <c r="J30" s="51"/>
      <c r="K30" s="51"/>
      <c r="L30" s="52"/>
      <c r="M30" s="33" t="str">
        <f>IF(D30&lt;&gt;"",VLOOKUP(D30,'Seznam literatury'!$A$2:$F$93,6,0),"")</f>
        <v/>
      </c>
      <c r="N30" s="25">
        <f t="shared" si="4"/>
        <v>0</v>
      </c>
      <c r="O30" s="38" t="str">
        <f>IF($D30="","",VLOOKUP($D30,'Seznam literatury'!$A$2:$E$93,3,0))</f>
        <v/>
      </c>
      <c r="P30" s="38">
        <f t="shared" si="5"/>
        <v>0</v>
      </c>
      <c r="Q30" s="38">
        <f t="shared" si="6"/>
        <v>0</v>
      </c>
      <c r="R30" s="38">
        <f t="shared" si="7"/>
        <v>0</v>
      </c>
      <c r="S30" s="38" t="str">
        <f>IF($D30="","",VLOOKUP($D30,'Seznam literatury'!$A$2:$E$93,4,0))</f>
        <v/>
      </c>
      <c r="T30" s="38">
        <f t="shared" si="8"/>
        <v>0</v>
      </c>
      <c r="U30" s="38">
        <f t="shared" si="9"/>
        <v>0</v>
      </c>
      <c r="V30" s="38">
        <f t="shared" si="10"/>
        <v>0</v>
      </c>
      <c r="W30" s="38" t="str">
        <f>IF($D30="","",VLOOKUP($D30,'Seznam literatury'!$A$2:$E$93,5,0))</f>
        <v/>
      </c>
      <c r="X30" s="38">
        <f t="shared" si="11"/>
        <v>0</v>
      </c>
      <c r="Y30" s="38">
        <f t="shared" si="12"/>
        <v>0</v>
      </c>
      <c r="Z30" s="39">
        <f t="shared" si="13"/>
        <v>0</v>
      </c>
      <c r="AA30" s="39">
        <f t="shared" si="14"/>
        <v>0</v>
      </c>
      <c r="AB30" s="39">
        <f t="shared" si="15"/>
        <v>0</v>
      </c>
      <c r="AC30" s="39">
        <f t="shared" si="16"/>
        <v>0</v>
      </c>
      <c r="AD30" s="39">
        <f t="shared" si="0"/>
        <v>0</v>
      </c>
      <c r="AE30" s="39">
        <f t="shared" si="1"/>
        <v>0</v>
      </c>
      <c r="AF30" s="39">
        <f t="shared" si="2"/>
        <v>0</v>
      </c>
      <c r="AG30" s="40"/>
      <c r="AH30" s="40"/>
    </row>
    <row r="31" spans="1:34" x14ac:dyDescent="0.25">
      <c r="A31" s="26">
        <f t="shared" si="3"/>
        <v>0</v>
      </c>
      <c r="B31" s="16"/>
      <c r="C31" s="31">
        <v>16</v>
      </c>
      <c r="D31" s="50"/>
      <c r="E31" s="51"/>
      <c r="F31" s="51"/>
      <c r="G31" s="51"/>
      <c r="H31" s="51"/>
      <c r="I31" s="51"/>
      <c r="J31" s="51"/>
      <c r="K31" s="51"/>
      <c r="L31" s="52"/>
      <c r="M31" s="33" t="str">
        <f>IF(D31&lt;&gt;"",VLOOKUP(D31,'Seznam literatury'!$A$2:$F$93,6,0),"")</f>
        <v/>
      </c>
      <c r="N31" s="25">
        <f t="shared" si="4"/>
        <v>0</v>
      </c>
      <c r="O31" s="38" t="str">
        <f>IF($D31="","",VLOOKUP($D31,'Seznam literatury'!$A$2:$E$93,3,0))</f>
        <v/>
      </c>
      <c r="P31" s="38">
        <f t="shared" si="5"/>
        <v>0</v>
      </c>
      <c r="Q31" s="38">
        <f t="shared" si="6"/>
        <v>0</v>
      </c>
      <c r="R31" s="38">
        <f t="shared" si="7"/>
        <v>0</v>
      </c>
      <c r="S31" s="38" t="str">
        <f>IF($D31="","",VLOOKUP($D31,'Seznam literatury'!$A$2:$E$93,4,0))</f>
        <v/>
      </c>
      <c r="T31" s="38">
        <f t="shared" si="8"/>
        <v>0</v>
      </c>
      <c r="U31" s="38">
        <f t="shared" si="9"/>
        <v>0</v>
      </c>
      <c r="V31" s="38">
        <f t="shared" si="10"/>
        <v>0</v>
      </c>
      <c r="W31" s="38" t="str">
        <f>IF($D31="","",VLOOKUP($D31,'Seznam literatury'!$A$2:$E$93,5,0))</f>
        <v/>
      </c>
      <c r="X31" s="38">
        <f t="shared" si="11"/>
        <v>0</v>
      </c>
      <c r="Y31" s="38">
        <f t="shared" si="12"/>
        <v>0</v>
      </c>
      <c r="Z31" s="39">
        <f t="shared" si="13"/>
        <v>0</v>
      </c>
      <c r="AA31" s="39">
        <f t="shared" si="14"/>
        <v>0</v>
      </c>
      <c r="AB31" s="39">
        <f t="shared" si="15"/>
        <v>0</v>
      </c>
      <c r="AC31" s="39">
        <f t="shared" si="16"/>
        <v>0</v>
      </c>
      <c r="AD31" s="39">
        <f t="shared" si="0"/>
        <v>0</v>
      </c>
      <c r="AE31" s="39">
        <f t="shared" si="1"/>
        <v>0</v>
      </c>
      <c r="AF31" s="39">
        <f t="shared" si="2"/>
        <v>0</v>
      </c>
      <c r="AG31" s="40"/>
      <c r="AH31" s="40"/>
    </row>
    <row r="32" spans="1:34" x14ac:dyDescent="0.25">
      <c r="A32" s="26">
        <f t="shared" si="3"/>
        <v>0</v>
      </c>
      <c r="B32" s="16"/>
      <c r="C32" s="31">
        <v>17</v>
      </c>
      <c r="D32" s="50"/>
      <c r="E32" s="51"/>
      <c r="F32" s="51"/>
      <c r="G32" s="51"/>
      <c r="H32" s="51"/>
      <c r="I32" s="51"/>
      <c r="J32" s="51"/>
      <c r="K32" s="51"/>
      <c r="L32" s="52"/>
      <c r="M32" s="33" t="str">
        <f>IF(D32&lt;&gt;"",VLOOKUP(D32,'Seznam literatury'!$A$2:$F$93,6,0),"")</f>
        <v/>
      </c>
      <c r="N32" s="25">
        <f t="shared" si="4"/>
        <v>0</v>
      </c>
      <c r="O32" s="38" t="str">
        <f>IF($D32="","",VLOOKUP($D32,'Seznam literatury'!$A$2:$E$93,3,0))</f>
        <v/>
      </c>
      <c r="P32" s="38">
        <f t="shared" si="5"/>
        <v>0</v>
      </c>
      <c r="Q32" s="38">
        <f t="shared" si="6"/>
        <v>0</v>
      </c>
      <c r="R32" s="38">
        <f t="shared" si="7"/>
        <v>0</v>
      </c>
      <c r="S32" s="38" t="str">
        <f>IF($D32="","",VLOOKUP($D32,'Seznam literatury'!$A$2:$E$93,4,0))</f>
        <v/>
      </c>
      <c r="T32" s="38">
        <f t="shared" si="8"/>
        <v>0</v>
      </c>
      <c r="U32" s="38">
        <f t="shared" si="9"/>
        <v>0</v>
      </c>
      <c r="V32" s="38">
        <f t="shared" si="10"/>
        <v>0</v>
      </c>
      <c r="W32" s="38" t="str">
        <f>IF($D32="","",VLOOKUP($D32,'Seznam literatury'!$A$2:$E$93,5,0))</f>
        <v/>
      </c>
      <c r="X32" s="38">
        <f t="shared" si="11"/>
        <v>0</v>
      </c>
      <c r="Y32" s="38">
        <f t="shared" si="12"/>
        <v>0</v>
      </c>
      <c r="Z32" s="39">
        <f t="shared" si="13"/>
        <v>0</v>
      </c>
      <c r="AA32" s="39">
        <f t="shared" si="14"/>
        <v>0</v>
      </c>
      <c r="AB32" s="39">
        <f t="shared" si="15"/>
        <v>0</v>
      </c>
      <c r="AC32" s="39">
        <f t="shared" si="16"/>
        <v>0</v>
      </c>
      <c r="AD32" s="39">
        <f t="shared" si="0"/>
        <v>0</v>
      </c>
      <c r="AE32" s="39">
        <f t="shared" si="1"/>
        <v>0</v>
      </c>
      <c r="AF32" s="39">
        <f t="shared" si="2"/>
        <v>0</v>
      </c>
      <c r="AG32" s="40"/>
      <c r="AH32" s="40"/>
    </row>
    <row r="33" spans="1:34" x14ac:dyDescent="0.25">
      <c r="A33" s="26">
        <f t="shared" si="3"/>
        <v>0</v>
      </c>
      <c r="B33" s="16"/>
      <c r="C33" s="31">
        <v>18</v>
      </c>
      <c r="D33" s="50"/>
      <c r="E33" s="51"/>
      <c r="F33" s="51"/>
      <c r="G33" s="51"/>
      <c r="H33" s="51"/>
      <c r="I33" s="51"/>
      <c r="J33" s="51"/>
      <c r="K33" s="51"/>
      <c r="L33" s="52"/>
      <c r="M33" s="33" t="str">
        <f>IF(D33&lt;&gt;"",VLOOKUP(D33,'Seznam literatury'!$A$2:$F$93,6,0),"")</f>
        <v/>
      </c>
      <c r="N33" s="25">
        <f t="shared" si="4"/>
        <v>0</v>
      </c>
      <c r="O33" s="38" t="str">
        <f>IF($D33="","",VLOOKUP($D33,'Seznam literatury'!$A$2:$E$93,3,0))</f>
        <v/>
      </c>
      <c r="P33" s="38">
        <f t="shared" si="5"/>
        <v>0</v>
      </c>
      <c r="Q33" s="38">
        <f t="shared" si="6"/>
        <v>0</v>
      </c>
      <c r="R33" s="38">
        <f t="shared" si="7"/>
        <v>0</v>
      </c>
      <c r="S33" s="38" t="str">
        <f>IF($D33="","",VLOOKUP($D33,'Seznam literatury'!$A$2:$E$93,4,0))</f>
        <v/>
      </c>
      <c r="T33" s="38">
        <f t="shared" si="8"/>
        <v>0</v>
      </c>
      <c r="U33" s="38">
        <f t="shared" si="9"/>
        <v>0</v>
      </c>
      <c r="V33" s="38">
        <f t="shared" si="10"/>
        <v>0</v>
      </c>
      <c r="W33" s="38" t="str">
        <f>IF($D33="","",VLOOKUP($D33,'Seznam literatury'!$A$2:$E$93,5,0))</f>
        <v/>
      </c>
      <c r="X33" s="38">
        <f t="shared" si="11"/>
        <v>0</v>
      </c>
      <c r="Y33" s="38">
        <f t="shared" si="12"/>
        <v>0</v>
      </c>
      <c r="Z33" s="39">
        <f t="shared" si="13"/>
        <v>0</v>
      </c>
      <c r="AA33" s="39">
        <f t="shared" si="14"/>
        <v>0</v>
      </c>
      <c r="AB33" s="39">
        <f t="shared" si="15"/>
        <v>0</v>
      </c>
      <c r="AC33" s="39">
        <f t="shared" si="16"/>
        <v>0</v>
      </c>
      <c r="AD33" s="39">
        <f t="shared" si="0"/>
        <v>0</v>
      </c>
      <c r="AE33" s="39">
        <f t="shared" si="1"/>
        <v>0</v>
      </c>
      <c r="AF33" s="39">
        <f t="shared" si="2"/>
        <v>0</v>
      </c>
      <c r="AG33" s="40"/>
      <c r="AH33" s="40"/>
    </row>
    <row r="34" spans="1:34" x14ac:dyDescent="0.25">
      <c r="A34" s="26">
        <f t="shared" si="3"/>
        <v>0</v>
      </c>
      <c r="B34" s="16"/>
      <c r="C34" s="31">
        <v>19</v>
      </c>
      <c r="D34" s="50"/>
      <c r="E34" s="51"/>
      <c r="F34" s="51"/>
      <c r="G34" s="51"/>
      <c r="H34" s="51"/>
      <c r="I34" s="51"/>
      <c r="J34" s="51"/>
      <c r="K34" s="51"/>
      <c r="L34" s="52"/>
      <c r="M34" s="33" t="str">
        <f>IF(D34&lt;&gt;"",VLOOKUP(D34,'Seznam literatury'!$A$2:$F$93,6,0),"")</f>
        <v/>
      </c>
      <c r="N34" s="25">
        <f t="shared" si="4"/>
        <v>0</v>
      </c>
      <c r="O34" s="38" t="str">
        <f>IF($D34="","",VLOOKUP($D34,'Seznam literatury'!$A$2:$E$93,3,0))</f>
        <v/>
      </c>
      <c r="P34" s="38">
        <f t="shared" si="5"/>
        <v>0</v>
      </c>
      <c r="Q34" s="38">
        <f t="shared" si="6"/>
        <v>0</v>
      </c>
      <c r="R34" s="38">
        <f t="shared" si="7"/>
        <v>0</v>
      </c>
      <c r="S34" s="38" t="str">
        <f>IF($D34="","",VLOOKUP($D34,'Seznam literatury'!$A$2:$E$93,4,0))</f>
        <v/>
      </c>
      <c r="T34" s="38">
        <f t="shared" si="8"/>
        <v>0</v>
      </c>
      <c r="U34" s="38">
        <f t="shared" si="9"/>
        <v>0</v>
      </c>
      <c r="V34" s="38">
        <f t="shared" si="10"/>
        <v>0</v>
      </c>
      <c r="W34" s="38" t="str">
        <f>IF($D34="","",VLOOKUP($D34,'Seznam literatury'!$A$2:$E$93,5,0))</f>
        <v/>
      </c>
      <c r="X34" s="38">
        <f t="shared" si="11"/>
        <v>0</v>
      </c>
      <c r="Y34" s="38">
        <f t="shared" si="12"/>
        <v>0</v>
      </c>
      <c r="Z34" s="39">
        <f t="shared" si="13"/>
        <v>0</v>
      </c>
      <c r="AA34" s="39">
        <f t="shared" si="14"/>
        <v>0</v>
      </c>
      <c r="AB34" s="39">
        <f t="shared" si="15"/>
        <v>0</v>
      </c>
      <c r="AC34" s="39">
        <f t="shared" si="16"/>
        <v>0</v>
      </c>
      <c r="AD34" s="39">
        <f t="shared" si="0"/>
        <v>0</v>
      </c>
      <c r="AE34" s="39">
        <f t="shared" si="1"/>
        <v>0</v>
      </c>
      <c r="AF34" s="39">
        <f t="shared" si="2"/>
        <v>0</v>
      </c>
      <c r="AG34" s="40"/>
      <c r="AH34" s="40"/>
    </row>
    <row r="35" spans="1:34" x14ac:dyDescent="0.25">
      <c r="A35" s="26">
        <f t="shared" si="3"/>
        <v>0</v>
      </c>
      <c r="B35" s="16"/>
      <c r="C35" s="32">
        <v>20</v>
      </c>
      <c r="D35" s="64"/>
      <c r="E35" s="65"/>
      <c r="F35" s="65"/>
      <c r="G35" s="65"/>
      <c r="H35" s="65"/>
      <c r="I35" s="65"/>
      <c r="J35" s="65"/>
      <c r="K35" s="65"/>
      <c r="L35" s="66"/>
      <c r="M35" s="35" t="str">
        <f>IF(D35&lt;&gt;"",VLOOKUP(D35,'Seznam literatury'!$A$2:$F$93,6,0),"")</f>
        <v/>
      </c>
      <c r="N35" s="25">
        <f t="shared" si="4"/>
        <v>0</v>
      </c>
      <c r="O35" s="38" t="str">
        <f>IF($D35="","",VLOOKUP($D35,'Seznam literatury'!$A$2:$E$93,3,0))</f>
        <v/>
      </c>
      <c r="P35" s="38">
        <f t="shared" si="5"/>
        <v>0</v>
      </c>
      <c r="Q35" s="38">
        <f t="shared" si="6"/>
        <v>0</v>
      </c>
      <c r="R35" s="38">
        <f t="shared" si="7"/>
        <v>0</v>
      </c>
      <c r="S35" s="38" t="str">
        <f>IF($D35="","",VLOOKUP($D35,'Seznam literatury'!$A$2:$E$93,4,0))</f>
        <v/>
      </c>
      <c r="T35" s="38">
        <f t="shared" si="8"/>
        <v>0</v>
      </c>
      <c r="U35" s="38">
        <f t="shared" si="9"/>
        <v>0</v>
      </c>
      <c r="V35" s="38">
        <f t="shared" si="10"/>
        <v>0</v>
      </c>
      <c r="W35" s="38" t="str">
        <f>IF($D35="","",VLOOKUP($D35,'Seznam literatury'!$A$2:$E$93,5,0))</f>
        <v/>
      </c>
      <c r="X35" s="38">
        <f t="shared" si="11"/>
        <v>0</v>
      </c>
      <c r="Y35" s="38">
        <f t="shared" si="12"/>
        <v>0</v>
      </c>
      <c r="Z35" s="39">
        <f t="shared" si="13"/>
        <v>0</v>
      </c>
      <c r="AA35" s="39">
        <f t="shared" si="14"/>
        <v>0</v>
      </c>
      <c r="AB35" s="39">
        <f t="shared" si="15"/>
        <v>0</v>
      </c>
      <c r="AC35" s="39">
        <f t="shared" si="16"/>
        <v>0</v>
      </c>
      <c r="AD35" s="39">
        <f t="shared" si="0"/>
        <v>0</v>
      </c>
      <c r="AE35" s="39">
        <f t="shared" si="1"/>
        <v>0</v>
      </c>
      <c r="AF35" s="39">
        <f t="shared" si="2"/>
        <v>0</v>
      </c>
      <c r="AG35" s="40"/>
      <c r="AH35" s="40"/>
    </row>
    <row r="36" spans="1:34" x14ac:dyDescent="0.25">
      <c r="B36" s="16"/>
      <c r="C36" s="17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25"/>
      <c r="O36" s="38" t="str">
        <f>IF($D36="","",VLOOKUP($D36,'Seznam literatury'!$A$2:$E$93,3,0))</f>
        <v/>
      </c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>
        <f>SUM(Z16:Z35)</f>
        <v>0</v>
      </c>
      <c r="AA36" s="39">
        <f>SUM(AA16:AA35)</f>
        <v>0</v>
      </c>
      <c r="AB36" s="39">
        <f t="shared" ref="AB36:AF36" si="17">SUM(AB16:AB35)</f>
        <v>0</v>
      </c>
      <c r="AC36" s="39">
        <f t="shared" si="17"/>
        <v>0</v>
      </c>
      <c r="AD36" s="39">
        <f t="shared" si="17"/>
        <v>0</v>
      </c>
      <c r="AE36" s="39">
        <f t="shared" si="17"/>
        <v>0</v>
      </c>
      <c r="AF36" s="39">
        <f t="shared" si="17"/>
        <v>0</v>
      </c>
      <c r="AG36" s="40"/>
      <c r="AH36" s="40"/>
    </row>
    <row r="37" spans="1:34" x14ac:dyDescent="0.25">
      <c r="B37" s="16"/>
      <c r="C37" s="17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25"/>
      <c r="O37" s="41" t="str">
        <f>IF($D37="","",VLOOKUP($D37,'Seznam literatury'!$A$2:$E$93,3,0))</f>
        <v/>
      </c>
      <c r="P37" s="42"/>
      <c r="Q37" s="42"/>
      <c r="R37" s="42"/>
      <c r="S37" s="41"/>
      <c r="T37" s="42"/>
      <c r="U37" s="42"/>
      <c r="V37" s="42"/>
      <c r="W37" s="41"/>
      <c r="X37" s="42"/>
      <c r="Y37" s="42"/>
      <c r="Z37" s="40"/>
      <c r="AA37" s="40"/>
      <c r="AB37" s="40"/>
      <c r="AC37" s="40"/>
      <c r="AD37" s="40"/>
      <c r="AE37" s="40"/>
      <c r="AF37" s="40"/>
      <c r="AG37" s="40"/>
      <c r="AH37" s="40"/>
    </row>
    <row r="38" spans="1:34" x14ac:dyDescent="0.25">
      <c r="B38" s="16"/>
      <c r="C38" s="17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25"/>
      <c r="O38" s="41" t="str">
        <f>IF($D38="","",VLOOKUP($D38,'Seznam literatury'!$A$2:$E$93,3,0))</f>
        <v/>
      </c>
      <c r="P38" s="42"/>
      <c r="Q38" s="42"/>
      <c r="R38" s="42"/>
      <c r="S38" s="41"/>
      <c r="T38" s="42"/>
      <c r="U38" s="42"/>
      <c r="V38" s="42"/>
      <c r="W38" s="41"/>
      <c r="X38" s="42"/>
      <c r="Y38" s="42"/>
      <c r="Z38" s="40"/>
      <c r="AA38" s="40"/>
      <c r="AB38" s="40"/>
      <c r="AC38" s="40"/>
      <c r="AD38" s="40"/>
      <c r="AE38" s="40"/>
      <c r="AF38" s="40"/>
      <c r="AG38" s="40"/>
      <c r="AH38" s="40"/>
    </row>
    <row r="39" spans="1:34" x14ac:dyDescent="0.25">
      <c r="B39" s="16"/>
      <c r="C39" s="17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25"/>
      <c r="O39" s="41" t="str">
        <f>IF($D39="","",VLOOKUP($D39,'Seznam literatury'!$A$2:$E$93,3,0))</f>
        <v/>
      </c>
      <c r="P39" s="42"/>
      <c r="Q39" s="42"/>
      <c r="R39" s="42"/>
      <c r="S39" s="41"/>
      <c r="T39" s="42"/>
      <c r="U39" s="42"/>
      <c r="V39" s="42"/>
      <c r="W39" s="41"/>
      <c r="X39" s="42"/>
      <c r="Y39" s="42"/>
      <c r="Z39" s="40"/>
      <c r="AA39" s="40"/>
      <c r="AB39" s="40"/>
      <c r="AC39" s="40"/>
      <c r="AD39" s="40"/>
      <c r="AE39" s="40"/>
      <c r="AF39" s="40"/>
      <c r="AG39" s="40"/>
      <c r="AH39" s="40"/>
    </row>
    <row r="40" spans="1:34" x14ac:dyDescent="0.25">
      <c r="B40" s="16"/>
      <c r="C40" s="17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25"/>
      <c r="O40" s="41" t="str">
        <f>IF($D40="","",VLOOKUP($D40,'Seznam literatury'!$A$2:$E$93,3,0))</f>
        <v/>
      </c>
      <c r="P40" s="42"/>
      <c r="Q40" s="42"/>
      <c r="R40" s="42"/>
      <c r="S40" s="41"/>
      <c r="T40" s="42"/>
      <c r="U40" s="42"/>
      <c r="V40" s="42"/>
      <c r="W40" s="41"/>
      <c r="X40" s="42"/>
      <c r="Y40" s="42"/>
      <c r="Z40" s="40"/>
      <c r="AA40" s="40"/>
      <c r="AB40" s="40"/>
      <c r="AC40" s="40"/>
      <c r="AD40" s="40"/>
      <c r="AE40" s="40"/>
      <c r="AF40" s="40"/>
      <c r="AG40" s="40"/>
      <c r="AH40" s="40"/>
    </row>
    <row r="41" spans="1:34" x14ac:dyDescent="0.25">
      <c r="B41" s="16"/>
      <c r="C41" s="17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25"/>
      <c r="O41" s="41" t="str">
        <f>IF($D41="","",VLOOKUP($D41,'Seznam literatury'!$A$2:$E$93,3,0))</f>
        <v/>
      </c>
      <c r="P41" s="42"/>
      <c r="Q41" s="42"/>
      <c r="R41" s="42"/>
      <c r="S41" s="41"/>
      <c r="T41" s="42"/>
      <c r="U41" s="42"/>
      <c r="V41" s="42"/>
      <c r="W41" s="41"/>
      <c r="X41" s="42"/>
      <c r="Y41" s="42"/>
      <c r="Z41" s="40"/>
      <c r="AA41" s="40"/>
      <c r="AB41" s="40"/>
      <c r="AC41" s="40"/>
      <c r="AD41" s="40"/>
      <c r="AE41" s="40"/>
      <c r="AF41" s="40"/>
      <c r="AG41" s="40"/>
      <c r="AH41" s="40"/>
    </row>
    <row r="42" spans="1:34" x14ac:dyDescent="0.25">
      <c r="B42" s="16"/>
      <c r="C42" s="17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25"/>
      <c r="O42" s="41" t="str">
        <f>IF($D42="","",VLOOKUP($D42,'Seznam literatury'!$A$2:$E$93,3,0))</f>
        <v/>
      </c>
      <c r="P42" s="42"/>
      <c r="Q42" s="42"/>
      <c r="R42" s="42"/>
      <c r="S42" s="41"/>
      <c r="T42" s="42"/>
      <c r="U42" s="42"/>
      <c r="V42" s="42"/>
      <c r="W42" s="41"/>
      <c r="X42" s="42"/>
      <c r="Y42" s="42"/>
      <c r="Z42" s="40"/>
      <c r="AA42" s="40"/>
      <c r="AB42" s="40"/>
      <c r="AC42" s="40"/>
      <c r="AD42" s="40"/>
      <c r="AE42" s="40"/>
      <c r="AF42" s="40"/>
      <c r="AG42" s="40"/>
      <c r="AH42" s="40"/>
    </row>
    <row r="43" spans="1:34" x14ac:dyDescent="0.25">
      <c r="B43" s="16"/>
      <c r="C43" s="17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25"/>
      <c r="O43" s="41" t="str">
        <f>IF($D43="","",VLOOKUP($D43,'Seznam literatury'!$A$2:$E$93,3,0))</f>
        <v/>
      </c>
      <c r="P43" s="42"/>
      <c r="Q43" s="42"/>
      <c r="R43" s="42"/>
      <c r="S43" s="41"/>
      <c r="T43" s="42"/>
      <c r="U43" s="42"/>
      <c r="V43" s="42"/>
      <c r="W43" s="41"/>
      <c r="X43" s="42"/>
      <c r="Y43" s="42"/>
      <c r="Z43" s="40"/>
      <c r="AA43" s="40"/>
      <c r="AB43" s="40"/>
      <c r="AC43" s="40"/>
      <c r="AD43" s="40"/>
      <c r="AE43" s="40"/>
      <c r="AF43" s="40"/>
      <c r="AG43" s="40"/>
      <c r="AH43" s="40"/>
    </row>
    <row r="44" spans="1:34" x14ac:dyDescent="0.25">
      <c r="B44" s="16"/>
      <c r="C44" s="17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25"/>
      <c r="O44" s="41" t="str">
        <f>IF($D44="","",VLOOKUP($D44,'Seznam literatury'!$A$2:$E$93,3,0))</f>
        <v/>
      </c>
      <c r="P44" s="42"/>
      <c r="Q44" s="42"/>
      <c r="R44" s="42"/>
      <c r="S44" s="41"/>
      <c r="T44" s="42"/>
      <c r="U44" s="42"/>
      <c r="V44" s="42"/>
      <c r="W44" s="41"/>
      <c r="X44" s="42"/>
      <c r="Y44" s="42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1:34" x14ac:dyDescent="0.25">
      <c r="B45" s="16"/>
      <c r="C45" s="17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25"/>
      <c r="O45" s="41" t="str">
        <f>IF($D45="","",VLOOKUP($D45,'Seznam literatury'!$A$2:$E$93,3,0))</f>
        <v/>
      </c>
      <c r="P45" s="42"/>
      <c r="Q45" s="42"/>
      <c r="R45" s="42"/>
      <c r="S45" s="41"/>
      <c r="T45" s="42"/>
      <c r="U45" s="42"/>
      <c r="V45" s="42"/>
      <c r="W45" s="41"/>
      <c r="X45" s="42"/>
      <c r="Y45" s="42"/>
      <c r="Z45" s="40"/>
      <c r="AA45" s="40"/>
      <c r="AB45" s="40"/>
      <c r="AC45" s="40"/>
      <c r="AD45" s="40"/>
      <c r="AE45" s="40"/>
      <c r="AF45" s="40"/>
      <c r="AG45" s="40"/>
      <c r="AH45" s="40"/>
    </row>
    <row r="46" spans="1:34" x14ac:dyDescent="0.25"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6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1:3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34" ht="15" customHeight="1" x14ac:dyDescent="0.25">
      <c r="B48" s="11"/>
      <c r="C48" s="53" t="s">
        <v>77</v>
      </c>
      <c r="D48" s="53"/>
      <c r="E48" s="54"/>
      <c r="F48" s="55"/>
      <c r="G48" s="11"/>
      <c r="H48" s="11"/>
      <c r="I48" s="11"/>
      <c r="J48" s="11"/>
      <c r="K48" s="19"/>
      <c r="L48" s="19"/>
      <c r="M48" s="19"/>
      <c r="N48" s="11"/>
    </row>
    <row r="49" spans="2:34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48" t="s">
        <v>78</v>
      </c>
      <c r="L49" s="48"/>
      <c r="M49" s="48"/>
      <c r="N49" s="11"/>
    </row>
    <row r="50" spans="2:34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34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34" x14ac:dyDescent="0.25">
      <c r="B52" s="20"/>
      <c r="C52" s="49" t="s">
        <v>94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20"/>
    </row>
    <row r="53" spans="2:34" x14ac:dyDescent="0.25">
      <c r="B53" s="20"/>
      <c r="C53" s="21" t="s">
        <v>116</v>
      </c>
      <c r="D53" s="21"/>
      <c r="E53" s="21"/>
      <c r="F53" s="21"/>
      <c r="G53" s="21"/>
      <c r="H53" s="20"/>
      <c r="I53" s="21" t="s">
        <v>120</v>
      </c>
      <c r="J53" s="21"/>
      <c r="K53" s="21"/>
      <c r="L53" s="20"/>
      <c r="M53" s="46" t="str">
        <f>IF($Z36&gt;=2,"splněno","nesplněno")</f>
        <v>nesplněno</v>
      </c>
      <c r="N53" s="46"/>
      <c r="O53" s="47">
        <f>IF($Z36&gt;=2,1,0)</f>
        <v>0</v>
      </c>
      <c r="P53" s="47"/>
    </row>
    <row r="54" spans="2:34" x14ac:dyDescent="0.25">
      <c r="B54" s="20"/>
      <c r="C54" s="21" t="s">
        <v>119</v>
      </c>
      <c r="D54" s="21"/>
      <c r="E54" s="21"/>
      <c r="F54" s="21"/>
      <c r="G54" s="21"/>
      <c r="H54" s="20"/>
      <c r="I54" s="21" t="s">
        <v>121</v>
      </c>
      <c r="J54" s="21"/>
      <c r="K54" s="21"/>
      <c r="L54" s="20"/>
      <c r="M54" s="46" t="str">
        <f>IF($AA36&gt;=3,"splněno","nesplněno")</f>
        <v>nesplněno</v>
      </c>
      <c r="N54" s="46"/>
      <c r="O54" s="47">
        <f>IF($AA36&gt;=3,1,0)</f>
        <v>0</v>
      </c>
      <c r="P54" s="47"/>
    </row>
    <row r="55" spans="2:34" x14ac:dyDescent="0.25">
      <c r="B55" s="20"/>
      <c r="C55" s="21" t="s">
        <v>122</v>
      </c>
      <c r="D55" s="21"/>
      <c r="E55" s="21"/>
      <c r="F55" s="21"/>
      <c r="G55" s="21"/>
      <c r="H55" s="20"/>
      <c r="I55" s="21" t="s">
        <v>95</v>
      </c>
      <c r="J55" s="21"/>
      <c r="K55" s="21"/>
      <c r="L55" s="20"/>
      <c r="M55" s="46" t="str">
        <f>IF($AB$36&gt;=4,"splněno","nesplněno")</f>
        <v>nesplněno</v>
      </c>
      <c r="N55" s="46"/>
      <c r="O55" s="47">
        <f>IF($AB36&gt;=4,1,0)</f>
        <v>0</v>
      </c>
      <c r="P55" s="47"/>
    </row>
    <row r="56" spans="2:34" x14ac:dyDescent="0.25">
      <c r="B56" s="20"/>
      <c r="C56" s="21" t="s">
        <v>123</v>
      </c>
      <c r="D56" s="21"/>
      <c r="E56" s="21"/>
      <c r="F56" s="21"/>
      <c r="G56" s="21"/>
      <c r="H56" s="20"/>
      <c r="I56" s="21" t="s">
        <v>96</v>
      </c>
      <c r="J56" s="21"/>
      <c r="K56" s="21"/>
      <c r="L56" s="20"/>
      <c r="M56" s="46" t="str">
        <f>IF(AC36&gt;=5,"splněno","nesplněno")</f>
        <v>nesplněno</v>
      </c>
      <c r="N56" s="46"/>
      <c r="O56" s="47">
        <f>IF(AC36&gt;=5,1,0)</f>
        <v>0</v>
      </c>
      <c r="P56" s="47"/>
    </row>
    <row r="57" spans="2:34" x14ac:dyDescent="0.25">
      <c r="B57" s="20"/>
      <c r="C57" s="21" t="s">
        <v>114</v>
      </c>
      <c r="D57" s="21"/>
      <c r="E57" s="21"/>
      <c r="F57" s="21"/>
      <c r="G57" s="21"/>
      <c r="H57" s="20"/>
      <c r="I57" s="21"/>
      <c r="J57" s="21"/>
      <c r="K57" s="21"/>
      <c r="L57" s="20"/>
      <c r="M57" s="46" t="str">
        <f>IF(AND(AD36&gt;1,AE36&gt;1,AF36&gt;1),"splněno","nesplněno")</f>
        <v>nesplněno</v>
      </c>
      <c r="N57" s="46"/>
      <c r="O57" s="47">
        <f>IF(AND(AD36&gt;0,AE36&gt;0,AF36&gt;0),1,0)</f>
        <v>0</v>
      </c>
      <c r="P57" s="47"/>
    </row>
    <row r="58" spans="2:34" x14ac:dyDescent="0.25">
      <c r="B58" s="20"/>
      <c r="C58" s="21" t="s">
        <v>115</v>
      </c>
      <c r="D58" s="21"/>
      <c r="E58" s="21"/>
      <c r="F58" s="21"/>
      <c r="G58" s="21"/>
      <c r="H58" s="20"/>
      <c r="I58" s="45" t="s">
        <v>126</v>
      </c>
      <c r="J58" s="45"/>
      <c r="K58" s="45"/>
      <c r="L58" s="45"/>
      <c r="M58" s="45"/>
      <c r="N58" s="45"/>
      <c r="O58" s="40"/>
      <c r="P58" s="40"/>
    </row>
    <row r="59" spans="2:34" s="10" customForma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6">
        <f>SUM(O53:P57)</f>
        <v>0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</row>
    <row r="60" spans="2:34" s="10" customFormat="1" x14ac:dyDescent="0.25">
      <c r="B60" s="1"/>
      <c r="C60" s="1"/>
      <c r="D60" s="23"/>
      <c r="E60" s="1"/>
      <c r="F60" s="1"/>
      <c r="G60" s="1"/>
      <c r="H60" s="1"/>
      <c r="I60" s="1"/>
      <c r="J60" s="1"/>
      <c r="K60" s="1"/>
      <c r="L60" s="1"/>
      <c r="M60" s="1"/>
      <c r="N60" s="1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</row>
  </sheetData>
  <sheetProtection algorithmName="SHA-512" hashValue="EceaRsmoZEdY7ydqtCu2NQ5GLSD7eyhlDI7jzSp7fauTn0SWmwVQmxlmvnG9XF7nDgl4mAprejOfHWq0Pp4DiQ==" saltValue="UoxO3KGZaIER7c/0c/1p2g==" spinCount="100000" sheet="1" objects="1" scenarios="1" selectLockedCells="1"/>
  <mergeCells count="57">
    <mergeCell ref="D34:L34"/>
    <mergeCell ref="D35:L35"/>
    <mergeCell ref="D15:L15"/>
    <mergeCell ref="D29:L29"/>
    <mergeCell ref="D30:L30"/>
    <mergeCell ref="D31:L31"/>
    <mergeCell ref="D32:L32"/>
    <mergeCell ref="D33:L33"/>
    <mergeCell ref="D20:L20"/>
    <mergeCell ref="D21:L21"/>
    <mergeCell ref="D22:L22"/>
    <mergeCell ref="D23:L23"/>
    <mergeCell ref="D24:L24"/>
    <mergeCell ref="D17:L17"/>
    <mergeCell ref="D18:L18"/>
    <mergeCell ref="D19:L19"/>
    <mergeCell ref="C11:D11"/>
    <mergeCell ref="F11:K11"/>
    <mergeCell ref="C10:M10"/>
    <mergeCell ref="C3:M3"/>
    <mergeCell ref="C6:M6"/>
    <mergeCell ref="C7:M7"/>
    <mergeCell ref="C9:M9"/>
    <mergeCell ref="C13:D13"/>
    <mergeCell ref="F13:G13"/>
    <mergeCell ref="H13:I13"/>
    <mergeCell ref="K13:L13"/>
    <mergeCell ref="D16:L16"/>
    <mergeCell ref="D25:L25"/>
    <mergeCell ref="D26:L26"/>
    <mergeCell ref="D27:L27"/>
    <mergeCell ref="D28:L28"/>
    <mergeCell ref="C48:D48"/>
    <mergeCell ref="E48:F48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K49:M49"/>
    <mergeCell ref="C52:M52"/>
    <mergeCell ref="M53:N53"/>
    <mergeCell ref="O53:P53"/>
    <mergeCell ref="M55:N55"/>
    <mergeCell ref="O55:P55"/>
    <mergeCell ref="I58:N58"/>
    <mergeCell ref="M54:N54"/>
    <mergeCell ref="O54:P54"/>
    <mergeCell ref="M56:N56"/>
    <mergeCell ref="O56:P56"/>
    <mergeCell ref="M57:N57"/>
    <mergeCell ref="O57:P57"/>
  </mergeCells>
  <conditionalFormatting sqref="D16:D35">
    <cfRule type="containsBlanks" dxfId="4" priority="7">
      <formula>LEN(TRIM(D16))=0</formula>
    </cfRule>
  </conditionalFormatting>
  <conditionalFormatting sqref="M53:N57">
    <cfRule type="containsText" dxfId="3" priority="3" operator="containsText" text="nesplněno">
      <formula>NOT(ISERROR(SEARCH("nesplněno",M53)))</formula>
    </cfRule>
    <cfRule type="containsText" dxfId="2" priority="4" stopIfTrue="1" operator="containsText" text="splněno">
      <formula>NOT(ISERROR(SEARCH("splněno",M53)))</formula>
    </cfRule>
  </conditionalFormatting>
  <conditionalFormatting sqref="C9:M10">
    <cfRule type="notContainsBlanks" dxfId="1" priority="6">
      <formula>LEN(TRIM(C9))&gt;0</formula>
    </cfRule>
  </conditionalFormatting>
  <conditionalFormatting sqref="D16:D35">
    <cfRule type="duplicateValues" dxfId="0" priority="1"/>
  </conditionalFormatting>
  <dataValidations count="5">
    <dataValidation type="date" operator="greaterThan" allowBlank="1" showInputMessage="1" showErrorMessage="1" sqref="E48:F48">
      <formula1>40544</formula1>
    </dataValidation>
    <dataValidation type="list" allowBlank="1" showInputMessage="1" showErrorMessage="1" sqref="M13">
      <formula1>"2010/2011,2011/2012,2012/2013"</formula1>
    </dataValidation>
    <dataValidation type="list" allowBlank="1" showInputMessage="1" showErrorMessage="1" sqref="F13:G13">
      <formula1>"4. A,4. B,OKTÁVA"</formula1>
    </dataValidation>
    <dataValidation allowBlank="1" showErrorMessage="1" prompt="Vyberte si prosím ze seznamu literatury" sqref="M16:M35"/>
    <dataValidation type="list" allowBlank="1" showInputMessage="1" showErrorMessage="1" sqref="K13:L13">
      <formula1>"2024/2025,2025/2026,2026/2027,2027/2028,2028/2029,2029/2030"</formula1>
    </dataValidation>
  </dataValidations>
  <printOptions horizontalCentered="1"/>
  <pageMargins left="0.23622047244094491" right="0.23622047244094491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si prosím ze seznamu literatury">
          <x14:formula1>
            <xm:f>'Seznam literatury'!$A$2:$A$93</xm:f>
          </x14:formula1>
          <xm:sqref>D16:L35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F93"/>
  <sheetViews>
    <sheetView zoomScale="190" zoomScaleNormal="19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2.42578125" style="11" customWidth="1"/>
    <col min="2" max="5" width="18.42578125" style="11" customWidth="1"/>
    <col min="6" max="16384" width="9.140625" style="11"/>
  </cols>
  <sheetData>
    <row r="1" spans="1:6" x14ac:dyDescent="0.25">
      <c r="A1" s="27" t="s">
        <v>4</v>
      </c>
      <c r="B1" s="28" t="s">
        <v>125</v>
      </c>
      <c r="C1" s="28" t="s">
        <v>70</v>
      </c>
      <c r="D1" s="28" t="s">
        <v>5</v>
      </c>
      <c r="E1" s="28" t="s">
        <v>6</v>
      </c>
      <c r="F1" s="27" t="s">
        <v>100</v>
      </c>
    </row>
    <row r="2" spans="1:6" x14ac:dyDescent="0.25">
      <c r="A2" s="29" t="s">
        <v>103</v>
      </c>
      <c r="B2" s="29"/>
      <c r="C2" s="29" t="s">
        <v>127</v>
      </c>
      <c r="D2" s="29" t="s">
        <v>82</v>
      </c>
      <c r="E2" s="29" t="s">
        <v>80</v>
      </c>
      <c r="F2" s="37">
        <v>1</v>
      </c>
    </row>
    <row r="3" spans="1:6" x14ac:dyDescent="0.25">
      <c r="A3" s="29" t="s">
        <v>104</v>
      </c>
      <c r="B3" s="29"/>
      <c r="C3" s="29" t="s">
        <v>127</v>
      </c>
      <c r="D3" s="29" t="s">
        <v>79</v>
      </c>
      <c r="E3" s="29" t="s">
        <v>80</v>
      </c>
      <c r="F3" s="37">
        <v>2</v>
      </c>
    </row>
    <row r="4" spans="1:6" x14ac:dyDescent="0.25">
      <c r="A4" s="29" t="s">
        <v>0</v>
      </c>
      <c r="B4" s="29"/>
      <c r="C4" s="29" t="s">
        <v>127</v>
      </c>
      <c r="D4" s="29" t="s">
        <v>79</v>
      </c>
      <c r="E4" s="29" t="s">
        <v>80</v>
      </c>
      <c r="F4" s="37">
        <v>3</v>
      </c>
    </row>
    <row r="5" spans="1:6" x14ac:dyDescent="0.25">
      <c r="A5" s="29" t="s">
        <v>1</v>
      </c>
      <c r="B5" s="29"/>
      <c r="C5" s="29" t="s">
        <v>127</v>
      </c>
      <c r="D5" s="29" t="s">
        <v>82</v>
      </c>
      <c r="E5" s="29" t="s">
        <v>80</v>
      </c>
      <c r="F5" s="37">
        <v>4</v>
      </c>
    </row>
    <row r="6" spans="1:6" x14ac:dyDescent="0.25">
      <c r="A6" s="29" t="s">
        <v>2</v>
      </c>
      <c r="B6" s="29"/>
      <c r="C6" s="29" t="s">
        <v>127</v>
      </c>
      <c r="D6" s="29" t="s">
        <v>82</v>
      </c>
      <c r="E6" s="29" t="s">
        <v>80</v>
      </c>
      <c r="F6" s="37">
        <v>5</v>
      </c>
    </row>
    <row r="7" spans="1:6" x14ac:dyDescent="0.25">
      <c r="A7" s="29" t="s">
        <v>131</v>
      </c>
      <c r="B7" s="29"/>
      <c r="C7" s="29" t="s">
        <v>127</v>
      </c>
      <c r="D7" s="29" t="s">
        <v>82</v>
      </c>
      <c r="E7" s="29" t="s">
        <v>80</v>
      </c>
      <c r="F7" s="37">
        <v>6</v>
      </c>
    </row>
    <row r="8" spans="1:6" x14ac:dyDescent="0.25">
      <c r="A8" s="29" t="s">
        <v>3</v>
      </c>
      <c r="B8" s="29"/>
      <c r="C8" s="29" t="s">
        <v>127</v>
      </c>
      <c r="D8" s="29" t="s">
        <v>82</v>
      </c>
      <c r="E8" s="29" t="s">
        <v>80</v>
      </c>
      <c r="F8" s="37">
        <v>7</v>
      </c>
    </row>
    <row r="9" spans="1:6" x14ac:dyDescent="0.25">
      <c r="A9" s="29" t="s">
        <v>105</v>
      </c>
      <c r="B9" s="29"/>
      <c r="C9" s="29" t="s">
        <v>127</v>
      </c>
      <c r="D9" s="29" t="s">
        <v>81</v>
      </c>
      <c r="E9" s="29" t="s">
        <v>80</v>
      </c>
      <c r="F9" s="37">
        <v>8</v>
      </c>
    </row>
    <row r="10" spans="1:6" x14ac:dyDescent="0.25">
      <c r="A10" s="29" t="s">
        <v>7</v>
      </c>
      <c r="B10" s="29"/>
      <c r="C10" s="29" t="s">
        <v>127</v>
      </c>
      <c r="D10" s="29" t="s">
        <v>79</v>
      </c>
      <c r="E10" s="29" t="s">
        <v>83</v>
      </c>
      <c r="F10" s="37">
        <v>9</v>
      </c>
    </row>
    <row r="11" spans="1:6" x14ac:dyDescent="0.25">
      <c r="A11" s="29" t="s">
        <v>8</v>
      </c>
      <c r="B11" s="29"/>
      <c r="C11" s="29" t="s">
        <v>127</v>
      </c>
      <c r="D11" s="29" t="s">
        <v>79</v>
      </c>
      <c r="E11" s="29" t="s">
        <v>83</v>
      </c>
      <c r="F11" s="37">
        <v>10</v>
      </c>
    </row>
    <row r="12" spans="1:6" x14ac:dyDescent="0.25">
      <c r="A12" s="29" t="s">
        <v>9</v>
      </c>
      <c r="B12" s="29"/>
      <c r="C12" s="29" t="s">
        <v>127</v>
      </c>
      <c r="D12" s="29" t="s">
        <v>79</v>
      </c>
      <c r="E12" s="29" t="s">
        <v>83</v>
      </c>
      <c r="F12" s="37">
        <v>11</v>
      </c>
    </row>
    <row r="13" spans="1:6" x14ac:dyDescent="0.25">
      <c r="A13" s="29" t="s">
        <v>130</v>
      </c>
      <c r="B13" s="29"/>
      <c r="C13" s="29" t="s">
        <v>127</v>
      </c>
      <c r="D13" s="29" t="s">
        <v>81</v>
      </c>
      <c r="E13" s="29" t="s">
        <v>83</v>
      </c>
      <c r="F13" s="37">
        <v>12</v>
      </c>
    </row>
    <row r="14" spans="1:6" x14ac:dyDescent="0.25">
      <c r="A14" s="29" t="s">
        <v>106</v>
      </c>
      <c r="B14" s="29"/>
      <c r="C14" s="29" t="s">
        <v>127</v>
      </c>
      <c r="D14" s="29" t="s">
        <v>81</v>
      </c>
      <c r="E14" s="29" t="s">
        <v>80</v>
      </c>
      <c r="F14" s="37">
        <v>13</v>
      </c>
    </row>
    <row r="15" spans="1:6" x14ac:dyDescent="0.25">
      <c r="A15" s="29" t="s">
        <v>10</v>
      </c>
      <c r="B15" s="29"/>
      <c r="C15" s="29" t="s">
        <v>128</v>
      </c>
      <c r="D15" s="29" t="s">
        <v>79</v>
      </c>
      <c r="E15" s="29" t="s">
        <v>80</v>
      </c>
      <c r="F15" s="37">
        <v>14</v>
      </c>
    </row>
    <row r="16" spans="1:6" x14ac:dyDescent="0.25">
      <c r="A16" s="29" t="s">
        <v>11</v>
      </c>
      <c r="B16" s="29"/>
      <c r="C16" s="29" t="s">
        <v>128</v>
      </c>
      <c r="D16" s="29" t="s">
        <v>81</v>
      </c>
      <c r="E16" s="29" t="s">
        <v>80</v>
      </c>
      <c r="F16" s="37">
        <v>15</v>
      </c>
    </row>
    <row r="17" spans="1:6" x14ac:dyDescent="0.25">
      <c r="A17" s="29" t="s">
        <v>12</v>
      </c>
      <c r="B17" s="29"/>
      <c r="C17" s="29" t="s">
        <v>128</v>
      </c>
      <c r="D17" s="29" t="s">
        <v>81</v>
      </c>
      <c r="E17" s="29" t="s">
        <v>80</v>
      </c>
      <c r="F17" s="37">
        <v>16</v>
      </c>
    </row>
    <row r="18" spans="1:6" x14ac:dyDescent="0.25">
      <c r="A18" s="29" t="s">
        <v>107</v>
      </c>
      <c r="B18" s="29"/>
      <c r="C18" s="29" t="s">
        <v>128</v>
      </c>
      <c r="D18" s="29" t="s">
        <v>81</v>
      </c>
      <c r="E18" s="29" t="s">
        <v>80</v>
      </c>
      <c r="F18" s="37">
        <v>17</v>
      </c>
    </row>
    <row r="19" spans="1:6" x14ac:dyDescent="0.25">
      <c r="A19" s="29" t="s">
        <v>108</v>
      </c>
      <c r="B19" s="29"/>
      <c r="C19" s="29" t="s">
        <v>128</v>
      </c>
      <c r="D19" s="29" t="s">
        <v>81</v>
      </c>
      <c r="E19" s="29" t="s">
        <v>80</v>
      </c>
      <c r="F19" s="37">
        <v>18</v>
      </c>
    </row>
    <row r="20" spans="1:6" x14ac:dyDescent="0.25">
      <c r="A20" s="29" t="s">
        <v>13</v>
      </c>
      <c r="B20" s="29"/>
      <c r="C20" s="29" t="s">
        <v>128</v>
      </c>
      <c r="D20" s="29" t="s">
        <v>81</v>
      </c>
      <c r="E20" s="29" t="s">
        <v>80</v>
      </c>
      <c r="F20" s="37">
        <v>19</v>
      </c>
    </row>
    <row r="21" spans="1:6" x14ac:dyDescent="0.25">
      <c r="A21" s="29" t="s">
        <v>14</v>
      </c>
      <c r="B21" s="29"/>
      <c r="C21" s="29" t="s">
        <v>128</v>
      </c>
      <c r="D21" s="29" t="s">
        <v>81</v>
      </c>
      <c r="E21" s="29" t="s">
        <v>80</v>
      </c>
      <c r="F21" s="37">
        <v>20</v>
      </c>
    </row>
    <row r="22" spans="1:6" x14ac:dyDescent="0.25">
      <c r="A22" s="29" t="s">
        <v>15</v>
      </c>
      <c r="B22" s="29"/>
      <c r="C22" s="29" t="s">
        <v>128</v>
      </c>
      <c r="D22" s="29" t="s">
        <v>81</v>
      </c>
      <c r="E22" s="29" t="s">
        <v>80</v>
      </c>
      <c r="F22" s="37">
        <v>21</v>
      </c>
    </row>
    <row r="23" spans="1:6" x14ac:dyDescent="0.25">
      <c r="A23" s="29" t="s">
        <v>16</v>
      </c>
      <c r="B23" s="29"/>
      <c r="C23" s="29" t="s">
        <v>128</v>
      </c>
      <c r="D23" s="29" t="s">
        <v>81</v>
      </c>
      <c r="E23" s="29" t="s">
        <v>80</v>
      </c>
      <c r="F23" s="37">
        <v>22</v>
      </c>
    </row>
    <row r="24" spans="1:6" x14ac:dyDescent="0.25">
      <c r="A24" s="29" t="s">
        <v>17</v>
      </c>
      <c r="B24" s="29"/>
      <c r="C24" s="29" t="s">
        <v>128</v>
      </c>
      <c r="D24" s="29" t="s">
        <v>79</v>
      </c>
      <c r="E24" s="29" t="s">
        <v>80</v>
      </c>
      <c r="F24" s="37">
        <v>23</v>
      </c>
    </row>
    <row r="25" spans="1:6" x14ac:dyDescent="0.25">
      <c r="A25" s="29" t="s">
        <v>18</v>
      </c>
      <c r="B25" s="29"/>
      <c r="C25" s="29" t="s">
        <v>128</v>
      </c>
      <c r="D25" s="29" t="s">
        <v>81</v>
      </c>
      <c r="E25" s="29" t="s">
        <v>80</v>
      </c>
      <c r="F25" s="37">
        <v>24</v>
      </c>
    </row>
    <row r="26" spans="1:6" x14ac:dyDescent="0.25">
      <c r="A26" s="29" t="s">
        <v>19</v>
      </c>
      <c r="B26" s="29"/>
      <c r="C26" s="29" t="s">
        <v>128</v>
      </c>
      <c r="D26" s="29" t="s">
        <v>81</v>
      </c>
      <c r="E26" s="29" t="s">
        <v>80</v>
      </c>
      <c r="F26" s="37">
        <v>25</v>
      </c>
    </row>
    <row r="27" spans="1:6" x14ac:dyDescent="0.25">
      <c r="A27" s="29" t="s">
        <v>20</v>
      </c>
      <c r="B27" s="29"/>
      <c r="C27" s="29" t="s">
        <v>128</v>
      </c>
      <c r="D27" s="29" t="s">
        <v>79</v>
      </c>
      <c r="E27" s="29" t="s">
        <v>83</v>
      </c>
      <c r="F27" s="37">
        <v>26</v>
      </c>
    </row>
    <row r="28" spans="1:6" x14ac:dyDescent="0.25">
      <c r="A28" s="29" t="s">
        <v>21</v>
      </c>
      <c r="B28" s="29"/>
      <c r="C28" s="29" t="s">
        <v>128</v>
      </c>
      <c r="D28" s="29" t="s">
        <v>79</v>
      </c>
      <c r="E28" s="29" t="s">
        <v>83</v>
      </c>
      <c r="F28" s="37">
        <v>27</v>
      </c>
    </row>
    <row r="29" spans="1:6" x14ac:dyDescent="0.25">
      <c r="A29" s="29" t="s">
        <v>22</v>
      </c>
      <c r="B29" s="29"/>
      <c r="C29" s="29" t="s">
        <v>128</v>
      </c>
      <c r="D29" s="29" t="s">
        <v>79</v>
      </c>
      <c r="E29" s="29" t="s">
        <v>83</v>
      </c>
      <c r="F29" s="37">
        <v>28</v>
      </c>
    </row>
    <row r="30" spans="1:6" x14ac:dyDescent="0.25">
      <c r="A30" s="29" t="s">
        <v>101</v>
      </c>
      <c r="B30" s="29"/>
      <c r="C30" s="29" t="s">
        <v>128</v>
      </c>
      <c r="D30" s="29" t="s">
        <v>81</v>
      </c>
      <c r="E30" s="29" t="s">
        <v>83</v>
      </c>
      <c r="F30" s="37">
        <v>29</v>
      </c>
    </row>
    <row r="31" spans="1:6" x14ac:dyDescent="0.25">
      <c r="A31" s="29" t="s">
        <v>23</v>
      </c>
      <c r="B31" s="29"/>
      <c r="C31" s="29" t="s">
        <v>128</v>
      </c>
      <c r="D31" s="29" t="s">
        <v>79</v>
      </c>
      <c r="E31" s="29" t="s">
        <v>83</v>
      </c>
      <c r="F31" s="37">
        <v>30</v>
      </c>
    </row>
    <row r="32" spans="1:6" x14ac:dyDescent="0.25">
      <c r="A32" s="29" t="s">
        <v>24</v>
      </c>
      <c r="B32" s="29"/>
      <c r="C32" s="29" t="s">
        <v>128</v>
      </c>
      <c r="D32" s="29" t="s">
        <v>81</v>
      </c>
      <c r="E32" s="29" t="s">
        <v>83</v>
      </c>
      <c r="F32" s="37">
        <v>31</v>
      </c>
    </row>
    <row r="33" spans="1:6" x14ac:dyDescent="0.25">
      <c r="A33" s="29" t="s">
        <v>25</v>
      </c>
      <c r="B33" s="29"/>
      <c r="C33" s="29" t="s">
        <v>128</v>
      </c>
      <c r="D33" s="29" t="s">
        <v>79</v>
      </c>
      <c r="E33" s="29" t="s">
        <v>83</v>
      </c>
      <c r="F33" s="37">
        <v>32</v>
      </c>
    </row>
    <row r="34" spans="1:6" x14ac:dyDescent="0.25">
      <c r="A34" s="29" t="s">
        <v>26</v>
      </c>
      <c r="B34" s="29"/>
      <c r="C34" s="29" t="s">
        <v>128</v>
      </c>
      <c r="D34" s="29" t="s">
        <v>81</v>
      </c>
      <c r="E34" s="29" t="s">
        <v>83</v>
      </c>
      <c r="F34" s="37">
        <v>33</v>
      </c>
    </row>
    <row r="35" spans="1:6" x14ac:dyDescent="0.25">
      <c r="A35" s="29" t="s">
        <v>27</v>
      </c>
      <c r="B35" s="29"/>
      <c r="C35" s="29" t="s">
        <v>128</v>
      </c>
      <c r="D35" s="29" t="s">
        <v>79</v>
      </c>
      <c r="E35" s="29" t="s">
        <v>83</v>
      </c>
      <c r="F35" s="37">
        <v>34</v>
      </c>
    </row>
    <row r="36" spans="1:6" x14ac:dyDescent="0.25">
      <c r="A36" s="29" t="s">
        <v>132</v>
      </c>
      <c r="B36" s="29"/>
      <c r="C36" s="29" t="s">
        <v>128</v>
      </c>
      <c r="D36" s="29" t="s">
        <v>79</v>
      </c>
      <c r="E36" s="29" t="s">
        <v>83</v>
      </c>
      <c r="F36" s="37">
        <v>35</v>
      </c>
    </row>
    <row r="37" spans="1:6" x14ac:dyDescent="0.25">
      <c r="A37" s="29" t="s">
        <v>28</v>
      </c>
      <c r="B37" s="29"/>
      <c r="C37" s="29" t="s">
        <v>128</v>
      </c>
      <c r="D37" s="29" t="s">
        <v>81</v>
      </c>
      <c r="E37" s="29" t="s">
        <v>83</v>
      </c>
      <c r="F37" s="37">
        <v>36</v>
      </c>
    </row>
    <row r="38" spans="1:6" x14ac:dyDescent="0.25">
      <c r="A38" s="29" t="s">
        <v>29</v>
      </c>
      <c r="B38" s="29"/>
      <c r="C38" s="29" t="s">
        <v>128</v>
      </c>
      <c r="D38" s="29" t="s">
        <v>81</v>
      </c>
      <c r="E38" s="29" t="s">
        <v>83</v>
      </c>
      <c r="F38" s="37">
        <v>37</v>
      </c>
    </row>
    <row r="39" spans="1:6" x14ac:dyDescent="0.25">
      <c r="A39" s="29" t="s">
        <v>30</v>
      </c>
      <c r="B39" s="29"/>
      <c r="C39" s="29" t="s">
        <v>128</v>
      </c>
      <c r="D39" s="29" t="s">
        <v>82</v>
      </c>
      <c r="E39" s="29" t="s">
        <v>83</v>
      </c>
      <c r="F39" s="37">
        <v>38</v>
      </c>
    </row>
    <row r="40" spans="1:6" x14ac:dyDescent="0.25">
      <c r="A40" s="29" t="s">
        <v>31</v>
      </c>
      <c r="B40" s="29"/>
      <c r="C40" s="29" t="s">
        <v>128</v>
      </c>
      <c r="D40" s="29" t="s">
        <v>82</v>
      </c>
      <c r="E40" s="29" t="s">
        <v>83</v>
      </c>
      <c r="F40" s="37">
        <v>39</v>
      </c>
    </row>
    <row r="41" spans="1:6" x14ac:dyDescent="0.25">
      <c r="A41" s="29" t="s">
        <v>112</v>
      </c>
      <c r="B41" s="29"/>
      <c r="C41" s="29" t="s">
        <v>129</v>
      </c>
      <c r="D41" s="29" t="s">
        <v>82</v>
      </c>
      <c r="E41" s="29" t="s">
        <v>83</v>
      </c>
      <c r="F41" s="37">
        <v>40</v>
      </c>
    </row>
    <row r="42" spans="1:6" x14ac:dyDescent="0.25">
      <c r="A42" s="29" t="s">
        <v>32</v>
      </c>
      <c r="B42" s="29"/>
      <c r="C42" s="29" t="s">
        <v>129</v>
      </c>
      <c r="D42" s="29" t="s">
        <v>82</v>
      </c>
      <c r="E42" s="29" t="s">
        <v>83</v>
      </c>
      <c r="F42" s="37">
        <v>41</v>
      </c>
    </row>
    <row r="43" spans="1:6" x14ac:dyDescent="0.25">
      <c r="A43" s="29" t="s">
        <v>113</v>
      </c>
      <c r="B43" s="29"/>
      <c r="C43" s="29" t="s">
        <v>129</v>
      </c>
      <c r="D43" s="29" t="s">
        <v>82</v>
      </c>
      <c r="E43" s="29" t="s">
        <v>83</v>
      </c>
      <c r="F43" s="37">
        <v>42</v>
      </c>
    </row>
    <row r="44" spans="1:6" x14ac:dyDescent="0.25">
      <c r="A44" s="29" t="s">
        <v>33</v>
      </c>
      <c r="B44" s="29"/>
      <c r="C44" s="29" t="s">
        <v>129</v>
      </c>
      <c r="D44" s="29" t="s">
        <v>82</v>
      </c>
      <c r="E44" s="29" t="s">
        <v>83</v>
      </c>
      <c r="F44" s="37">
        <v>43</v>
      </c>
    </row>
    <row r="45" spans="1:6" x14ac:dyDescent="0.25">
      <c r="A45" s="29" t="s">
        <v>34</v>
      </c>
      <c r="B45" s="29"/>
      <c r="C45" s="29" t="s">
        <v>128</v>
      </c>
      <c r="D45" s="29" t="s">
        <v>82</v>
      </c>
      <c r="E45" s="29" t="s">
        <v>80</v>
      </c>
      <c r="F45" s="37">
        <v>44</v>
      </c>
    </row>
    <row r="46" spans="1:6" x14ac:dyDescent="0.25">
      <c r="A46" s="29" t="s">
        <v>35</v>
      </c>
      <c r="B46" s="29"/>
      <c r="C46" s="29" t="s">
        <v>128</v>
      </c>
      <c r="D46" s="29" t="s">
        <v>82</v>
      </c>
      <c r="E46" s="29" t="s">
        <v>80</v>
      </c>
      <c r="F46" s="37">
        <v>45</v>
      </c>
    </row>
    <row r="47" spans="1:6" x14ac:dyDescent="0.25">
      <c r="A47" s="29" t="s">
        <v>140</v>
      </c>
      <c r="B47" s="29"/>
      <c r="C47" s="29" t="s">
        <v>129</v>
      </c>
      <c r="D47" s="29" t="s">
        <v>82</v>
      </c>
      <c r="E47" s="29" t="s">
        <v>80</v>
      </c>
      <c r="F47" s="37">
        <v>46</v>
      </c>
    </row>
    <row r="48" spans="1:6" x14ac:dyDescent="0.25">
      <c r="A48" s="29" t="s">
        <v>36</v>
      </c>
      <c r="B48" s="29"/>
      <c r="C48" s="29" t="s">
        <v>129</v>
      </c>
      <c r="D48" s="29" t="s">
        <v>82</v>
      </c>
      <c r="E48" s="29" t="s">
        <v>80</v>
      </c>
      <c r="F48" s="37">
        <v>47</v>
      </c>
    </row>
    <row r="49" spans="1:6" x14ac:dyDescent="0.25">
      <c r="A49" s="29" t="s">
        <v>37</v>
      </c>
      <c r="B49" s="29"/>
      <c r="C49" s="29" t="s">
        <v>129</v>
      </c>
      <c r="D49" s="29" t="s">
        <v>82</v>
      </c>
      <c r="E49" s="29" t="s">
        <v>80</v>
      </c>
      <c r="F49" s="37">
        <v>48</v>
      </c>
    </row>
    <row r="50" spans="1:6" x14ac:dyDescent="0.25">
      <c r="A50" s="29" t="s">
        <v>38</v>
      </c>
      <c r="B50" s="29"/>
      <c r="C50" s="29" t="s">
        <v>129</v>
      </c>
      <c r="D50" s="29" t="s">
        <v>82</v>
      </c>
      <c r="E50" s="29" t="s">
        <v>80</v>
      </c>
      <c r="F50" s="37">
        <v>49</v>
      </c>
    </row>
    <row r="51" spans="1:6" x14ac:dyDescent="0.25">
      <c r="A51" s="29" t="s">
        <v>133</v>
      </c>
      <c r="B51" s="29"/>
      <c r="C51" s="29" t="s">
        <v>129</v>
      </c>
      <c r="D51" s="29" t="s">
        <v>82</v>
      </c>
      <c r="E51" s="29" t="s">
        <v>80</v>
      </c>
      <c r="F51" s="37">
        <v>50</v>
      </c>
    </row>
    <row r="52" spans="1:6" x14ac:dyDescent="0.25">
      <c r="A52" s="29" t="s">
        <v>39</v>
      </c>
      <c r="B52" s="29"/>
      <c r="C52" s="29" t="s">
        <v>129</v>
      </c>
      <c r="D52" s="29" t="s">
        <v>79</v>
      </c>
      <c r="E52" s="29" t="s">
        <v>80</v>
      </c>
      <c r="F52" s="37">
        <v>51</v>
      </c>
    </row>
    <row r="53" spans="1:6" x14ac:dyDescent="0.25">
      <c r="A53" s="29" t="s">
        <v>40</v>
      </c>
      <c r="B53" s="29"/>
      <c r="C53" s="29" t="s">
        <v>129</v>
      </c>
      <c r="D53" s="29" t="s">
        <v>79</v>
      </c>
      <c r="E53" s="29" t="s">
        <v>80</v>
      </c>
      <c r="F53" s="37">
        <v>52</v>
      </c>
    </row>
    <row r="54" spans="1:6" x14ac:dyDescent="0.25">
      <c r="A54" s="29" t="s">
        <v>41</v>
      </c>
      <c r="B54" s="29"/>
      <c r="C54" s="29" t="s">
        <v>129</v>
      </c>
      <c r="D54" s="29" t="s">
        <v>79</v>
      </c>
      <c r="E54" s="29" t="s">
        <v>83</v>
      </c>
      <c r="F54" s="37">
        <v>53</v>
      </c>
    </row>
    <row r="55" spans="1:6" x14ac:dyDescent="0.25">
      <c r="A55" s="29" t="s">
        <v>42</v>
      </c>
      <c r="B55" s="29"/>
      <c r="C55" s="29" t="s">
        <v>129</v>
      </c>
      <c r="D55" s="29" t="s">
        <v>79</v>
      </c>
      <c r="E55" s="29" t="s">
        <v>83</v>
      </c>
      <c r="F55" s="37">
        <v>54</v>
      </c>
    </row>
    <row r="56" spans="1:6" x14ac:dyDescent="0.25">
      <c r="A56" s="29" t="s">
        <v>43</v>
      </c>
      <c r="B56" s="29"/>
      <c r="C56" s="29" t="s">
        <v>129</v>
      </c>
      <c r="D56" s="29" t="s">
        <v>79</v>
      </c>
      <c r="E56" s="29" t="s">
        <v>83</v>
      </c>
      <c r="F56" s="37">
        <v>55</v>
      </c>
    </row>
    <row r="57" spans="1:6" x14ac:dyDescent="0.25">
      <c r="A57" s="29" t="s">
        <v>44</v>
      </c>
      <c r="B57" s="29"/>
      <c r="C57" s="29" t="s">
        <v>129</v>
      </c>
      <c r="D57" s="29" t="s">
        <v>79</v>
      </c>
      <c r="E57" s="29" t="s">
        <v>83</v>
      </c>
      <c r="F57" s="37">
        <v>56</v>
      </c>
    </row>
    <row r="58" spans="1:6" x14ac:dyDescent="0.25">
      <c r="A58" s="29" t="s">
        <v>45</v>
      </c>
      <c r="B58" s="29"/>
      <c r="C58" s="29" t="s">
        <v>129</v>
      </c>
      <c r="D58" s="29" t="s">
        <v>79</v>
      </c>
      <c r="E58" s="29" t="s">
        <v>83</v>
      </c>
      <c r="F58" s="37">
        <v>57</v>
      </c>
    </row>
    <row r="59" spans="1:6" x14ac:dyDescent="0.25">
      <c r="A59" s="29" t="s">
        <v>141</v>
      </c>
      <c r="B59" s="29"/>
      <c r="C59" s="29" t="s">
        <v>129</v>
      </c>
      <c r="D59" s="29" t="s">
        <v>79</v>
      </c>
      <c r="E59" s="29" t="s">
        <v>83</v>
      </c>
      <c r="F59" s="37">
        <v>58</v>
      </c>
    </row>
    <row r="60" spans="1:6" x14ac:dyDescent="0.25">
      <c r="A60" s="29" t="s">
        <v>134</v>
      </c>
      <c r="B60" s="29"/>
      <c r="C60" s="29" t="s">
        <v>129</v>
      </c>
      <c r="D60" s="29" t="s">
        <v>79</v>
      </c>
      <c r="E60" s="29" t="s">
        <v>83</v>
      </c>
      <c r="F60" s="37">
        <v>59</v>
      </c>
    </row>
    <row r="61" spans="1:6" x14ac:dyDescent="0.25">
      <c r="A61" s="29" t="s">
        <v>46</v>
      </c>
      <c r="B61" s="29"/>
      <c r="C61" s="29" t="s">
        <v>129</v>
      </c>
      <c r="D61" s="29" t="s">
        <v>79</v>
      </c>
      <c r="E61" s="29" t="s">
        <v>83</v>
      </c>
      <c r="F61" s="37">
        <v>60</v>
      </c>
    </row>
    <row r="62" spans="1:6" x14ac:dyDescent="0.25">
      <c r="A62" s="29" t="s">
        <v>47</v>
      </c>
      <c r="B62" s="29"/>
      <c r="C62" s="29" t="s">
        <v>129</v>
      </c>
      <c r="D62" s="29" t="s">
        <v>81</v>
      </c>
      <c r="E62" s="29" t="s">
        <v>80</v>
      </c>
      <c r="F62" s="37">
        <v>61</v>
      </c>
    </row>
    <row r="63" spans="1:6" x14ac:dyDescent="0.25">
      <c r="A63" s="29" t="s">
        <v>48</v>
      </c>
      <c r="B63" s="29"/>
      <c r="C63" s="29" t="s">
        <v>129</v>
      </c>
      <c r="D63" s="29" t="s">
        <v>81</v>
      </c>
      <c r="E63" s="29" t="s">
        <v>80</v>
      </c>
      <c r="F63" s="37">
        <v>62</v>
      </c>
    </row>
    <row r="64" spans="1:6" x14ac:dyDescent="0.25">
      <c r="A64" s="29" t="s">
        <v>49</v>
      </c>
      <c r="B64" s="29"/>
      <c r="C64" s="29" t="s">
        <v>129</v>
      </c>
      <c r="D64" s="29" t="s">
        <v>81</v>
      </c>
      <c r="E64" s="29" t="s">
        <v>80</v>
      </c>
      <c r="F64" s="37">
        <v>63</v>
      </c>
    </row>
    <row r="65" spans="1:6" x14ac:dyDescent="0.25">
      <c r="A65" s="29" t="s">
        <v>50</v>
      </c>
      <c r="B65" s="29"/>
      <c r="C65" s="29" t="s">
        <v>129</v>
      </c>
      <c r="D65" s="29" t="s">
        <v>81</v>
      </c>
      <c r="E65" s="29" t="s">
        <v>80</v>
      </c>
      <c r="F65" s="37">
        <v>64</v>
      </c>
    </row>
    <row r="66" spans="1:6" x14ac:dyDescent="0.25">
      <c r="A66" s="29" t="s">
        <v>51</v>
      </c>
      <c r="B66" s="29"/>
      <c r="C66" s="29" t="s">
        <v>129</v>
      </c>
      <c r="D66" s="29" t="s">
        <v>81</v>
      </c>
      <c r="E66" s="29" t="s">
        <v>80</v>
      </c>
      <c r="F66" s="37">
        <v>65</v>
      </c>
    </row>
    <row r="67" spans="1:6" x14ac:dyDescent="0.25">
      <c r="A67" s="29" t="s">
        <v>135</v>
      </c>
      <c r="B67" s="29"/>
      <c r="C67" s="29" t="s">
        <v>129</v>
      </c>
      <c r="D67" s="29" t="s">
        <v>81</v>
      </c>
      <c r="E67" s="29" t="s">
        <v>80</v>
      </c>
      <c r="F67" s="37">
        <v>66</v>
      </c>
    </row>
    <row r="68" spans="1:6" x14ac:dyDescent="0.25">
      <c r="A68" s="29" t="s">
        <v>109</v>
      </c>
      <c r="B68" s="29"/>
      <c r="C68" s="29" t="s">
        <v>129</v>
      </c>
      <c r="D68" s="29" t="s">
        <v>81</v>
      </c>
      <c r="E68" s="29" t="s">
        <v>80</v>
      </c>
      <c r="F68" s="37">
        <v>67</v>
      </c>
    </row>
    <row r="69" spans="1:6" x14ac:dyDescent="0.25">
      <c r="A69" s="29" t="s">
        <v>52</v>
      </c>
      <c r="B69" s="29"/>
      <c r="C69" s="29" t="s">
        <v>129</v>
      </c>
      <c r="D69" s="29" t="s">
        <v>81</v>
      </c>
      <c r="E69" s="29" t="s">
        <v>80</v>
      </c>
      <c r="F69" s="37">
        <v>68</v>
      </c>
    </row>
    <row r="70" spans="1:6" x14ac:dyDescent="0.25">
      <c r="A70" s="29" t="s">
        <v>53</v>
      </c>
      <c r="B70" s="29"/>
      <c r="C70" s="29" t="s">
        <v>129</v>
      </c>
      <c r="D70" s="29" t="s">
        <v>81</v>
      </c>
      <c r="E70" s="29" t="s">
        <v>80</v>
      </c>
      <c r="F70" s="37">
        <v>69</v>
      </c>
    </row>
    <row r="71" spans="1:6" x14ac:dyDescent="0.25">
      <c r="A71" s="29" t="s">
        <v>54</v>
      </c>
      <c r="B71" s="29"/>
      <c r="C71" s="29" t="s">
        <v>129</v>
      </c>
      <c r="D71" s="29" t="s">
        <v>81</v>
      </c>
      <c r="E71" s="29" t="s">
        <v>80</v>
      </c>
      <c r="F71" s="37">
        <v>70</v>
      </c>
    </row>
    <row r="72" spans="1:6" x14ac:dyDescent="0.25">
      <c r="A72" s="29" t="s">
        <v>136</v>
      </c>
      <c r="B72" s="29"/>
      <c r="C72" s="29" t="s">
        <v>129</v>
      </c>
      <c r="D72" s="29" t="s">
        <v>81</v>
      </c>
      <c r="E72" s="29" t="s">
        <v>80</v>
      </c>
      <c r="F72" s="37">
        <v>71</v>
      </c>
    </row>
    <row r="73" spans="1:6" x14ac:dyDescent="0.25">
      <c r="A73" s="29" t="s">
        <v>55</v>
      </c>
      <c r="B73" s="29"/>
      <c r="C73" s="29" t="s">
        <v>129</v>
      </c>
      <c r="D73" s="29" t="s">
        <v>81</v>
      </c>
      <c r="E73" s="29" t="s">
        <v>80</v>
      </c>
      <c r="F73" s="37">
        <v>72</v>
      </c>
    </row>
    <row r="74" spans="1:6" x14ac:dyDescent="0.25">
      <c r="A74" s="29" t="s">
        <v>102</v>
      </c>
      <c r="B74" s="29"/>
      <c r="C74" s="29" t="s">
        <v>129</v>
      </c>
      <c r="D74" s="29" t="s">
        <v>81</v>
      </c>
      <c r="E74" s="29" t="s">
        <v>80</v>
      </c>
      <c r="F74" s="37">
        <v>73</v>
      </c>
    </row>
    <row r="75" spans="1:6" x14ac:dyDescent="0.25">
      <c r="A75" s="29" t="s">
        <v>110</v>
      </c>
      <c r="B75" s="29"/>
      <c r="C75" s="29" t="s">
        <v>129</v>
      </c>
      <c r="D75" s="29" t="s">
        <v>81</v>
      </c>
      <c r="E75" s="29" t="s">
        <v>80</v>
      </c>
      <c r="F75" s="37">
        <v>74</v>
      </c>
    </row>
    <row r="76" spans="1:6" x14ac:dyDescent="0.25">
      <c r="A76" s="29" t="s">
        <v>56</v>
      </c>
      <c r="B76" s="29"/>
      <c r="C76" s="29" t="s">
        <v>129</v>
      </c>
      <c r="D76" s="29" t="s">
        <v>81</v>
      </c>
      <c r="E76" s="29" t="s">
        <v>80</v>
      </c>
      <c r="F76" s="37">
        <v>75</v>
      </c>
    </row>
    <row r="77" spans="1:6" x14ac:dyDescent="0.25">
      <c r="A77" s="29" t="s">
        <v>57</v>
      </c>
      <c r="B77" s="29"/>
      <c r="C77" s="29" t="s">
        <v>129</v>
      </c>
      <c r="D77" s="29" t="s">
        <v>81</v>
      </c>
      <c r="E77" s="29" t="s">
        <v>80</v>
      </c>
      <c r="F77" s="37">
        <v>76</v>
      </c>
    </row>
    <row r="78" spans="1:6" x14ac:dyDescent="0.25">
      <c r="A78" s="29" t="s">
        <v>58</v>
      </c>
      <c r="B78" s="29"/>
      <c r="C78" s="29" t="s">
        <v>129</v>
      </c>
      <c r="D78" s="29" t="s">
        <v>81</v>
      </c>
      <c r="E78" s="29" t="s">
        <v>80</v>
      </c>
      <c r="F78" s="37">
        <v>77</v>
      </c>
    </row>
    <row r="79" spans="1:6" x14ac:dyDescent="0.25">
      <c r="A79" s="29" t="s">
        <v>59</v>
      </c>
      <c r="B79" s="29"/>
      <c r="C79" s="29" t="s">
        <v>129</v>
      </c>
      <c r="D79" s="29" t="s">
        <v>81</v>
      </c>
      <c r="E79" s="29" t="s">
        <v>83</v>
      </c>
      <c r="F79" s="37">
        <v>78</v>
      </c>
    </row>
    <row r="80" spans="1:6" x14ac:dyDescent="0.25">
      <c r="A80" s="29" t="s">
        <v>60</v>
      </c>
      <c r="B80" s="29"/>
      <c r="C80" s="29" t="s">
        <v>129</v>
      </c>
      <c r="D80" s="29" t="s">
        <v>81</v>
      </c>
      <c r="E80" s="29" t="s">
        <v>83</v>
      </c>
      <c r="F80" s="37">
        <v>79</v>
      </c>
    </row>
    <row r="81" spans="1:6" x14ac:dyDescent="0.25">
      <c r="A81" s="29" t="s">
        <v>137</v>
      </c>
      <c r="B81" s="29"/>
      <c r="C81" s="29" t="s">
        <v>129</v>
      </c>
      <c r="D81" s="29" t="s">
        <v>81</v>
      </c>
      <c r="E81" s="29" t="s">
        <v>83</v>
      </c>
      <c r="F81" s="37">
        <v>80</v>
      </c>
    </row>
    <row r="82" spans="1:6" x14ac:dyDescent="0.25">
      <c r="A82" s="29" t="s">
        <v>61</v>
      </c>
      <c r="B82" s="29"/>
      <c r="C82" s="29" t="s">
        <v>129</v>
      </c>
      <c r="D82" s="29" t="s">
        <v>81</v>
      </c>
      <c r="E82" s="29" t="s">
        <v>83</v>
      </c>
      <c r="F82" s="37">
        <v>81</v>
      </c>
    </row>
    <row r="83" spans="1:6" x14ac:dyDescent="0.25">
      <c r="A83" s="29" t="s">
        <v>62</v>
      </c>
      <c r="B83" s="29"/>
      <c r="C83" s="29" t="s">
        <v>129</v>
      </c>
      <c r="D83" s="29" t="s">
        <v>81</v>
      </c>
      <c r="E83" s="29" t="s">
        <v>83</v>
      </c>
      <c r="F83" s="37">
        <v>82</v>
      </c>
    </row>
    <row r="84" spans="1:6" x14ac:dyDescent="0.25">
      <c r="A84" s="29" t="s">
        <v>63</v>
      </c>
      <c r="B84" s="29"/>
      <c r="C84" s="29" t="s">
        <v>129</v>
      </c>
      <c r="D84" s="29" t="s">
        <v>81</v>
      </c>
      <c r="E84" s="29" t="s">
        <v>83</v>
      </c>
      <c r="F84" s="37">
        <v>83</v>
      </c>
    </row>
    <row r="85" spans="1:6" x14ac:dyDescent="0.25">
      <c r="A85" s="29" t="s">
        <v>64</v>
      </c>
      <c r="B85" s="29"/>
      <c r="C85" s="29" t="s">
        <v>129</v>
      </c>
      <c r="D85" s="29" t="s">
        <v>81</v>
      </c>
      <c r="E85" s="29" t="s">
        <v>83</v>
      </c>
      <c r="F85" s="37">
        <v>84</v>
      </c>
    </row>
    <row r="86" spans="1:6" x14ac:dyDescent="0.25">
      <c r="A86" s="29" t="s">
        <v>138</v>
      </c>
      <c r="B86" s="29"/>
      <c r="C86" s="29" t="s">
        <v>129</v>
      </c>
      <c r="D86" s="29" t="s">
        <v>81</v>
      </c>
      <c r="E86" s="29" t="s">
        <v>83</v>
      </c>
      <c r="F86" s="37">
        <v>85</v>
      </c>
    </row>
    <row r="87" spans="1:6" x14ac:dyDescent="0.25">
      <c r="A87" s="29" t="s">
        <v>111</v>
      </c>
      <c r="B87" s="29"/>
      <c r="C87" s="29" t="s">
        <v>129</v>
      </c>
      <c r="D87" s="29" t="s">
        <v>81</v>
      </c>
      <c r="E87" s="29" t="s">
        <v>83</v>
      </c>
      <c r="F87" s="37">
        <v>86</v>
      </c>
    </row>
    <row r="88" spans="1:6" x14ac:dyDescent="0.25">
      <c r="A88" s="29" t="s">
        <v>65</v>
      </c>
      <c r="B88" s="29"/>
      <c r="C88" s="29" t="s">
        <v>129</v>
      </c>
      <c r="D88" s="29" t="s">
        <v>81</v>
      </c>
      <c r="E88" s="29" t="s">
        <v>83</v>
      </c>
      <c r="F88" s="37">
        <v>87</v>
      </c>
    </row>
    <row r="89" spans="1:6" x14ac:dyDescent="0.25">
      <c r="A89" s="29" t="s">
        <v>66</v>
      </c>
      <c r="B89" s="29"/>
      <c r="C89" s="29" t="s">
        <v>129</v>
      </c>
      <c r="D89" s="29" t="s">
        <v>81</v>
      </c>
      <c r="E89" s="29" t="s">
        <v>83</v>
      </c>
      <c r="F89" s="37">
        <v>88</v>
      </c>
    </row>
    <row r="90" spans="1:6" x14ac:dyDescent="0.25">
      <c r="A90" s="29" t="s">
        <v>67</v>
      </c>
      <c r="B90" s="29"/>
      <c r="C90" s="29" t="s">
        <v>129</v>
      </c>
      <c r="D90" s="29" t="s">
        <v>81</v>
      </c>
      <c r="E90" s="29" t="s">
        <v>83</v>
      </c>
      <c r="F90" s="37">
        <v>89</v>
      </c>
    </row>
    <row r="91" spans="1:6" x14ac:dyDescent="0.25">
      <c r="A91" s="29" t="s">
        <v>68</v>
      </c>
      <c r="B91" s="29"/>
      <c r="C91" s="29" t="s">
        <v>129</v>
      </c>
      <c r="D91" s="29" t="s">
        <v>81</v>
      </c>
      <c r="E91" s="29" t="s">
        <v>83</v>
      </c>
      <c r="F91" s="37">
        <v>90</v>
      </c>
    </row>
    <row r="92" spans="1:6" x14ac:dyDescent="0.25">
      <c r="A92" s="29" t="s">
        <v>69</v>
      </c>
      <c r="B92" s="29"/>
      <c r="C92" s="29" t="s">
        <v>129</v>
      </c>
      <c r="D92" s="29" t="s">
        <v>81</v>
      </c>
      <c r="E92" s="29" t="s">
        <v>83</v>
      </c>
      <c r="F92" s="37">
        <v>91</v>
      </c>
    </row>
    <row r="93" spans="1:6" x14ac:dyDescent="0.25">
      <c r="A93" s="29" t="s">
        <v>139</v>
      </c>
      <c r="B93" s="29"/>
      <c r="C93" s="29" t="s">
        <v>129</v>
      </c>
      <c r="D93" s="29" t="s">
        <v>81</v>
      </c>
      <c r="E93" s="29" t="s">
        <v>83</v>
      </c>
      <c r="F93" s="37">
        <v>92</v>
      </c>
    </row>
  </sheetData>
  <sheetProtection algorithmName="SHA-512" hashValue="BQQ0UO7n9q5nEBzNohrnUKI7BOuhJesWm96bjuCha9MfN1+1LadnhI0/eaH5kXjo+TCiV/xDltdAI/WYMV0HzA==" saltValue="wZLDg0T6CDge5bgsYU7PjA==" spinCount="100000" sheet="1" objects="1" scenarios="1" selectLockedCells="1" selectUnlockedCells="1"/>
  <dataValidations count="3">
    <dataValidation type="list" allowBlank="1" showInputMessage="1" showErrorMessage="1" sqref="E2:E93">
      <formula1>"ČESKÁ,SVĚTOVÁ"</formula1>
    </dataValidation>
    <dataValidation type="list" allowBlank="1" showInputMessage="1" showErrorMessage="1" sqref="D2:D93">
      <formula1>"POEZIE,PRÓZA,DRAMA"</formula1>
    </dataValidation>
    <dataValidation type="list" allowBlank="1" showInputMessage="1" showErrorMessage="1" sqref="C2:C93">
      <formula1>"DO 18. STOLETÍ,19. STOLETÍ,20.–21. STOLETÍ"</formula1>
    </dataValidation>
  </dataValidation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Zakladní úroveň</vt:lpstr>
      <vt:lpstr>Seznam literatury</vt:lpstr>
      <vt:lpstr>'Zakladní úroveň'!Oblast_tisku</vt:lpstr>
    </vt:vector>
  </TitlesOfParts>
  <Manager>Mgr. Kamila Michňová</Manager>
  <Company>Gymnázium T. G. Masaryka, Litvínov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Kritéria pro výběr maturitních zadání k ústní zkoušce</dc:title>
  <dc:subject>Český jazyk a literatura</dc:subject>
  <dc:creator>Mgr. Štěpán Pešička</dc:creator>
  <cp:lastModifiedBy>Štěpán Pešička</cp:lastModifiedBy>
  <cp:lastPrinted>2024-09-30T07:51:35Z</cp:lastPrinted>
  <dcterms:created xsi:type="dcterms:W3CDTF">2011-02-01T20:30:51Z</dcterms:created>
  <dcterms:modified xsi:type="dcterms:W3CDTF">2024-10-01T06:51:57Z</dcterms:modified>
  <cp:category>Maturitní zkouška</cp:category>
</cp:coreProperties>
</file>